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4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drawings/drawing5.xml" ContentType="application/vnd.openxmlformats-officedocument.drawing+xml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drawings/drawing6.xml" ContentType="application/vnd.openxmlformats-officedocument.drawing+xml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drawings/drawing7.xml" ContentType="application/vnd.openxmlformats-officedocument.drawing+xml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01\Desktop\CIL\Examination\"/>
    </mc:Choice>
  </mc:AlternateContent>
  <bookViews>
    <workbookView xWindow="0" yWindow="0" windowWidth="20490" windowHeight="6420"/>
  </bookViews>
  <sheets>
    <sheet name="Assumptions" sheetId="1" r:id="rId1"/>
    <sheet name="Resi Results" sheetId="2" r:id="rId2"/>
    <sheet name="Scenario 1" sheetId="3" r:id="rId3"/>
    <sheet name="Scenario 2" sheetId="4" r:id="rId4"/>
    <sheet name="Scenario 3" sheetId="5" r:id="rId5"/>
    <sheet name="Scenario 4" sheetId="6" r:id="rId6"/>
    <sheet name="Scenario 5" sheetId="7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42" i="7" l="1"/>
  <c r="Y142" i="7"/>
  <c r="N142" i="7"/>
  <c r="D142" i="7"/>
  <c r="D74" i="7"/>
  <c r="N74" i="7"/>
  <c r="X74" i="7"/>
  <c r="AH74" i="7"/>
  <c r="AH6" i="7"/>
  <c r="X6" i="7"/>
  <c r="N6" i="7"/>
  <c r="D6" i="7"/>
  <c r="D6" i="5"/>
  <c r="D74" i="5"/>
  <c r="D142" i="5"/>
  <c r="AI142" i="5"/>
  <c r="Y142" i="5"/>
  <c r="N142" i="5"/>
  <c r="N74" i="5"/>
  <c r="X74" i="5"/>
  <c r="AH74" i="5"/>
  <c r="AH6" i="5"/>
  <c r="X6" i="5"/>
  <c r="N6" i="5"/>
  <c r="AI142" i="6"/>
  <c r="Y142" i="6"/>
  <c r="N142" i="6"/>
  <c r="D142" i="6"/>
  <c r="D74" i="6"/>
  <c r="N74" i="6"/>
  <c r="X74" i="6"/>
  <c r="AH74" i="6"/>
  <c r="AH6" i="6"/>
  <c r="X6" i="6"/>
  <c r="N6" i="6"/>
  <c r="D6" i="6"/>
  <c r="AM146" i="4" l="1"/>
  <c r="AM145" i="4"/>
  <c r="AM144" i="4"/>
  <c r="AM143" i="4"/>
  <c r="AM142" i="4"/>
  <c r="AC146" i="4"/>
  <c r="AC145" i="4"/>
  <c r="AC144" i="4"/>
  <c r="AC143" i="4"/>
  <c r="AC142" i="4"/>
  <c r="AI142" i="4"/>
  <c r="Y142" i="4"/>
  <c r="AH74" i="4"/>
  <c r="X74" i="4"/>
  <c r="AH6" i="4"/>
  <c r="X6" i="4"/>
  <c r="F145" i="7" l="1"/>
  <c r="F145" i="6"/>
  <c r="F145" i="5"/>
  <c r="A15" i="2" l="1"/>
  <c r="A12" i="2"/>
  <c r="AM146" i="6" l="1"/>
  <c r="AM145" i="6"/>
  <c r="AM144" i="6"/>
  <c r="AE153" i="6" s="1"/>
  <c r="AM143" i="6"/>
  <c r="AM142" i="6"/>
  <c r="AC146" i="6"/>
  <c r="U155" i="6" s="1"/>
  <c r="AC145" i="6"/>
  <c r="AC144" i="6"/>
  <c r="U153" i="6" s="1"/>
  <c r="AC143" i="6"/>
  <c r="U152" i="6" s="1"/>
  <c r="AC142" i="6"/>
  <c r="S146" i="6"/>
  <c r="S145" i="6"/>
  <c r="K154" i="6" s="1"/>
  <c r="K185" i="6" s="1"/>
  <c r="S144" i="6"/>
  <c r="K153" i="6" s="1"/>
  <c r="S143" i="6"/>
  <c r="K152" i="6" s="1"/>
  <c r="S142" i="6"/>
  <c r="I146" i="6"/>
  <c r="A155" i="6" s="1"/>
  <c r="I145" i="6"/>
  <c r="I144" i="6"/>
  <c r="A153" i="6" s="1"/>
  <c r="I143" i="6"/>
  <c r="A152" i="6" s="1"/>
  <c r="I142" i="6"/>
  <c r="A151" i="6" s="1"/>
  <c r="I78" i="6"/>
  <c r="I77" i="6"/>
  <c r="I76" i="6"/>
  <c r="I75" i="6"/>
  <c r="I74" i="6"/>
  <c r="S78" i="6"/>
  <c r="S77" i="6"/>
  <c r="S76" i="6"/>
  <c r="S75" i="6"/>
  <c r="S74" i="6"/>
  <c r="AC78" i="6"/>
  <c r="AC77" i="6"/>
  <c r="AC76" i="6"/>
  <c r="AC75" i="6"/>
  <c r="AC74" i="6"/>
  <c r="AM78" i="6"/>
  <c r="AM77" i="6"/>
  <c r="AM76" i="6"/>
  <c r="AM75" i="6"/>
  <c r="AM74" i="6"/>
  <c r="AM10" i="6"/>
  <c r="AM9" i="6"/>
  <c r="AM8" i="6"/>
  <c r="AM7" i="6"/>
  <c r="AM6" i="6"/>
  <c r="AC10" i="6"/>
  <c r="AC9" i="6"/>
  <c r="AC8" i="6"/>
  <c r="AC7" i="6"/>
  <c r="AC6" i="6"/>
  <c r="S10" i="6"/>
  <c r="S9" i="6"/>
  <c r="S8" i="6"/>
  <c r="S7" i="6"/>
  <c r="S6" i="6"/>
  <c r="I10" i="6"/>
  <c r="I9" i="6"/>
  <c r="I8" i="6"/>
  <c r="I7" i="6"/>
  <c r="I6" i="6"/>
  <c r="AM146" i="7"/>
  <c r="AE155" i="7" s="1"/>
  <c r="AM145" i="7"/>
  <c r="AE154" i="7" s="1"/>
  <c r="AE185" i="7" s="1"/>
  <c r="AM144" i="7"/>
  <c r="AM143" i="7"/>
  <c r="AE152" i="7" s="1"/>
  <c r="AE183" i="7" s="1"/>
  <c r="AM142" i="7"/>
  <c r="AC146" i="7"/>
  <c r="AC145" i="7"/>
  <c r="AC144" i="7"/>
  <c r="U153" i="7" s="1"/>
  <c r="AC143" i="7"/>
  <c r="U152" i="7" s="1"/>
  <c r="U183" i="7" s="1"/>
  <c r="AC142" i="7"/>
  <c r="U151" i="7" s="1"/>
  <c r="S146" i="7"/>
  <c r="S145" i="7"/>
  <c r="K154" i="7" s="1"/>
  <c r="K185" i="7" s="1"/>
  <c r="S185" i="7" s="1"/>
  <c r="S144" i="7"/>
  <c r="K153" i="7" s="1"/>
  <c r="S143" i="7"/>
  <c r="K152" i="7" s="1"/>
  <c r="S142" i="7"/>
  <c r="I146" i="7"/>
  <c r="A155" i="7" s="1"/>
  <c r="I145" i="7"/>
  <c r="A154" i="7" s="1"/>
  <c r="A185" i="7" s="1"/>
  <c r="I144" i="7"/>
  <c r="A153" i="7" s="1"/>
  <c r="I143" i="7"/>
  <c r="A152" i="7" s="1"/>
  <c r="I142" i="7"/>
  <c r="A151" i="7" s="1"/>
  <c r="I78" i="7"/>
  <c r="I77" i="7"/>
  <c r="I76" i="7"/>
  <c r="I75" i="7"/>
  <c r="I74" i="7"/>
  <c r="S78" i="7"/>
  <c r="S77" i="7"/>
  <c r="S76" i="7"/>
  <c r="S75" i="7"/>
  <c r="S74" i="7"/>
  <c r="AC78" i="7"/>
  <c r="AC77" i="7"/>
  <c r="AC76" i="7"/>
  <c r="AC75" i="7"/>
  <c r="AC74" i="7"/>
  <c r="AM78" i="7"/>
  <c r="AE87" i="7" s="1"/>
  <c r="AM77" i="7"/>
  <c r="AM76" i="7"/>
  <c r="AM75" i="7"/>
  <c r="AM74" i="7"/>
  <c r="AE83" i="7" s="1"/>
  <c r="AM10" i="7"/>
  <c r="AM9" i="7"/>
  <c r="AE18" i="7" s="1"/>
  <c r="AM8" i="7"/>
  <c r="AM7" i="7"/>
  <c r="AM6" i="7"/>
  <c r="AC10" i="7"/>
  <c r="AC9" i="7"/>
  <c r="AC8" i="7"/>
  <c r="AC7" i="7"/>
  <c r="AC6" i="7"/>
  <c r="U15" i="7" s="1"/>
  <c r="S10" i="7"/>
  <c r="S9" i="7"/>
  <c r="S8" i="7"/>
  <c r="S7" i="7"/>
  <c r="S6" i="7"/>
  <c r="I10" i="7"/>
  <c r="I9" i="7"/>
  <c r="I8" i="7"/>
  <c r="A17" i="7" s="1"/>
  <c r="I7" i="7"/>
  <c r="I6" i="7"/>
  <c r="AH197" i="7"/>
  <c r="X197" i="7"/>
  <c r="N197" i="7"/>
  <c r="D197" i="7"/>
  <c r="AG196" i="7"/>
  <c r="W196" i="7"/>
  <c r="M196" i="7"/>
  <c r="C196" i="7"/>
  <c r="AK195" i="7"/>
  <c r="AH195" i="7"/>
  <c r="AG195" i="7"/>
  <c r="AA195" i="7"/>
  <c r="X195" i="7"/>
  <c r="W195" i="7"/>
  <c r="Q195" i="7"/>
  <c r="N195" i="7"/>
  <c r="M195" i="7"/>
  <c r="G195" i="7"/>
  <c r="D195" i="7"/>
  <c r="C195" i="7"/>
  <c r="AI193" i="7"/>
  <c r="Y193" i="7"/>
  <c r="O193" i="7"/>
  <c r="E193" i="7"/>
  <c r="AI192" i="7"/>
  <c r="Y192" i="7"/>
  <c r="O192" i="7"/>
  <c r="E192" i="7"/>
  <c r="AI191" i="7"/>
  <c r="Y191" i="7"/>
  <c r="O191" i="7"/>
  <c r="E191" i="7"/>
  <c r="AI190" i="7"/>
  <c r="Y190" i="7"/>
  <c r="O190" i="7"/>
  <c r="E190" i="7"/>
  <c r="AI189" i="7"/>
  <c r="Y189" i="7"/>
  <c r="O189" i="7"/>
  <c r="E189" i="7"/>
  <c r="AI186" i="7"/>
  <c r="Y186" i="7"/>
  <c r="O186" i="7"/>
  <c r="E186" i="7"/>
  <c r="AI185" i="7"/>
  <c r="Y185" i="7"/>
  <c r="O185" i="7"/>
  <c r="E185" i="7"/>
  <c r="AI184" i="7"/>
  <c r="Y184" i="7"/>
  <c r="O184" i="7"/>
  <c r="E184" i="7"/>
  <c r="AI183" i="7"/>
  <c r="Y183" i="7"/>
  <c r="O183" i="7"/>
  <c r="E183" i="7"/>
  <c r="AI182" i="7"/>
  <c r="Y182" i="7"/>
  <c r="O182" i="7"/>
  <c r="E182" i="7"/>
  <c r="AE170" i="7"/>
  <c r="U170" i="7"/>
  <c r="K170" i="7"/>
  <c r="A170" i="7"/>
  <c r="AE169" i="7"/>
  <c r="U169" i="7"/>
  <c r="K169" i="7"/>
  <c r="A169" i="7"/>
  <c r="AE168" i="7"/>
  <c r="U168" i="7"/>
  <c r="K168" i="7"/>
  <c r="A168" i="7"/>
  <c r="AG167" i="7"/>
  <c r="AE167" i="7"/>
  <c r="W167" i="7"/>
  <c r="U167" i="7"/>
  <c r="M167" i="7"/>
  <c r="K167" i="7"/>
  <c r="C167" i="7"/>
  <c r="A167" i="7"/>
  <c r="AE165" i="7"/>
  <c r="U165" i="7"/>
  <c r="K165" i="7"/>
  <c r="A165" i="7"/>
  <c r="AE164" i="7"/>
  <c r="U164" i="7"/>
  <c r="K164" i="7"/>
  <c r="A164" i="7"/>
  <c r="AE163" i="7"/>
  <c r="U163" i="7"/>
  <c r="K163" i="7"/>
  <c r="A163" i="7"/>
  <c r="AG162" i="7"/>
  <c r="AE162" i="7"/>
  <c r="W162" i="7"/>
  <c r="U162" i="7"/>
  <c r="M162" i="7"/>
  <c r="K162" i="7"/>
  <c r="C162" i="7"/>
  <c r="A162" i="7"/>
  <c r="AE160" i="7"/>
  <c r="U160" i="7"/>
  <c r="K160" i="7"/>
  <c r="A160" i="7"/>
  <c r="AE159" i="7"/>
  <c r="U159" i="7"/>
  <c r="K159" i="7"/>
  <c r="A159" i="7"/>
  <c r="AE158" i="7"/>
  <c r="U158" i="7"/>
  <c r="K158" i="7"/>
  <c r="A158" i="7"/>
  <c r="AG157" i="7"/>
  <c r="AE157" i="7"/>
  <c r="W157" i="7"/>
  <c r="U157" i="7"/>
  <c r="M157" i="7"/>
  <c r="K157" i="7"/>
  <c r="C157" i="7"/>
  <c r="A157" i="7"/>
  <c r="AI155" i="7"/>
  <c r="AG155" i="7"/>
  <c r="AG186" i="7" s="1"/>
  <c r="Y155" i="7"/>
  <c r="W155" i="7"/>
  <c r="W186" i="7" s="1"/>
  <c r="U155" i="7"/>
  <c r="O155" i="7"/>
  <c r="M155" i="7"/>
  <c r="M186" i="7" s="1"/>
  <c r="E155" i="7"/>
  <c r="C155" i="7"/>
  <c r="C186" i="7" s="1"/>
  <c r="AI154" i="7"/>
  <c r="AG154" i="7"/>
  <c r="AG185" i="7" s="1"/>
  <c r="Y154" i="7"/>
  <c r="W154" i="7"/>
  <c r="W185" i="7" s="1"/>
  <c r="U154" i="7"/>
  <c r="U185" i="7" s="1"/>
  <c r="O154" i="7"/>
  <c r="M154" i="7"/>
  <c r="M185" i="7" s="1"/>
  <c r="E154" i="7"/>
  <c r="C154" i="7"/>
  <c r="C185" i="7" s="1"/>
  <c r="AI153" i="7"/>
  <c r="AI170" i="7" s="1"/>
  <c r="AG153" i="7"/>
  <c r="AE153" i="7"/>
  <c r="Y153" i="7"/>
  <c r="Y170" i="7" s="1"/>
  <c r="W153" i="7"/>
  <c r="O153" i="7"/>
  <c r="M153" i="7"/>
  <c r="E153" i="7"/>
  <c r="E170" i="7" s="1"/>
  <c r="C153" i="7"/>
  <c r="AI152" i="7"/>
  <c r="AI169" i="7" s="1"/>
  <c r="AG152" i="7"/>
  <c r="Y152" i="7"/>
  <c r="Y169" i="7" s="1"/>
  <c r="W152" i="7"/>
  <c r="O152" i="7"/>
  <c r="M152" i="7"/>
  <c r="E152" i="7"/>
  <c r="E169" i="7" s="1"/>
  <c r="C152" i="7"/>
  <c r="AI151" i="7"/>
  <c r="AI168" i="7" s="1"/>
  <c r="AG151" i="7"/>
  <c r="AE151" i="7"/>
  <c r="Y151" i="7"/>
  <c r="Y168" i="7" s="1"/>
  <c r="W151" i="7"/>
  <c r="O151" i="7"/>
  <c r="M151" i="7"/>
  <c r="K151" i="7"/>
  <c r="E151" i="7"/>
  <c r="E168" i="7" s="1"/>
  <c r="C151" i="7"/>
  <c r="AL146" i="7"/>
  <c r="AB146" i="7"/>
  <c r="K155" i="7"/>
  <c r="R146" i="7"/>
  <c r="H146" i="7"/>
  <c r="AL145" i="7"/>
  <c r="AB145" i="7"/>
  <c r="R145" i="7"/>
  <c r="H145" i="7"/>
  <c r="P145" i="7"/>
  <c r="Z145" i="7" s="1"/>
  <c r="AJ145" i="7" s="1"/>
  <c r="AL144" i="7"/>
  <c r="AI144" i="7"/>
  <c r="AB144" i="7"/>
  <c r="Y144" i="7"/>
  <c r="R144" i="7"/>
  <c r="N144" i="7"/>
  <c r="H144" i="7"/>
  <c r="D144" i="7"/>
  <c r="AL143" i="7"/>
  <c r="AB143" i="7"/>
  <c r="R143" i="7"/>
  <c r="H143" i="7"/>
  <c r="AL142" i="7"/>
  <c r="AB142" i="7"/>
  <c r="R142" i="7"/>
  <c r="H142" i="7"/>
  <c r="AK129" i="7"/>
  <c r="AH129" i="7"/>
  <c r="AA129" i="7"/>
  <c r="X129" i="7"/>
  <c r="Q129" i="7"/>
  <c r="N129" i="7"/>
  <c r="G129" i="7"/>
  <c r="D129" i="7"/>
  <c r="AG128" i="7"/>
  <c r="W128" i="7"/>
  <c r="M128" i="7"/>
  <c r="C128" i="7"/>
  <c r="AK127" i="7"/>
  <c r="AH127" i="7"/>
  <c r="AG127" i="7"/>
  <c r="AA127" i="7"/>
  <c r="X127" i="7"/>
  <c r="W127" i="7"/>
  <c r="Q127" i="7"/>
  <c r="N127" i="7"/>
  <c r="M127" i="7"/>
  <c r="G127" i="7"/>
  <c r="D127" i="7"/>
  <c r="C127" i="7"/>
  <c r="AI126" i="7"/>
  <c r="Y126" i="7"/>
  <c r="O126" i="7"/>
  <c r="E126" i="7"/>
  <c r="AI125" i="7"/>
  <c r="Y125" i="7"/>
  <c r="O125" i="7"/>
  <c r="E125" i="7"/>
  <c r="AI124" i="7"/>
  <c r="Y124" i="7"/>
  <c r="O124" i="7"/>
  <c r="E124" i="7"/>
  <c r="AI123" i="7"/>
  <c r="Y123" i="7"/>
  <c r="O123" i="7"/>
  <c r="E123" i="7"/>
  <c r="AI122" i="7"/>
  <c r="Y122" i="7"/>
  <c r="O122" i="7"/>
  <c r="E122" i="7"/>
  <c r="AI121" i="7"/>
  <c r="Y121" i="7"/>
  <c r="O121" i="7"/>
  <c r="E121" i="7"/>
  <c r="AG118" i="7"/>
  <c r="W118" i="7"/>
  <c r="M118" i="7"/>
  <c r="C118" i="7"/>
  <c r="AG117" i="7"/>
  <c r="W117" i="7"/>
  <c r="M117" i="7"/>
  <c r="C117" i="7"/>
  <c r="AG116" i="7"/>
  <c r="W116" i="7"/>
  <c r="M116" i="7"/>
  <c r="C116" i="7"/>
  <c r="AG115" i="7"/>
  <c r="W115" i="7"/>
  <c r="M115" i="7"/>
  <c r="C115" i="7"/>
  <c r="AG114" i="7"/>
  <c r="W114" i="7"/>
  <c r="M114" i="7"/>
  <c r="C114" i="7"/>
  <c r="AG102" i="7"/>
  <c r="AF102" i="7"/>
  <c r="W102" i="7"/>
  <c r="V102" i="7"/>
  <c r="M102" i="7"/>
  <c r="L102" i="7"/>
  <c r="C102" i="7"/>
  <c r="B102" i="7"/>
  <c r="AG101" i="7"/>
  <c r="AF101" i="7"/>
  <c r="W101" i="7"/>
  <c r="V101" i="7"/>
  <c r="M101" i="7"/>
  <c r="L101" i="7"/>
  <c r="C101" i="7"/>
  <c r="B101" i="7"/>
  <c r="AG100" i="7"/>
  <c r="AF100" i="7"/>
  <c r="W100" i="7"/>
  <c r="V100" i="7"/>
  <c r="M100" i="7"/>
  <c r="L100" i="7"/>
  <c r="C100" i="7"/>
  <c r="B100" i="7"/>
  <c r="AG99" i="7"/>
  <c r="AE99" i="7"/>
  <c r="W99" i="7"/>
  <c r="U99" i="7"/>
  <c r="M99" i="7"/>
  <c r="K99" i="7"/>
  <c r="C99" i="7"/>
  <c r="A99" i="7"/>
  <c r="AG97" i="7"/>
  <c r="AF97" i="7"/>
  <c r="W97" i="7"/>
  <c r="V97" i="7"/>
  <c r="M97" i="7"/>
  <c r="L97" i="7"/>
  <c r="C97" i="7"/>
  <c r="B97" i="7"/>
  <c r="AG96" i="7"/>
  <c r="W96" i="7"/>
  <c r="M96" i="7"/>
  <c r="C96" i="7"/>
  <c r="AG95" i="7"/>
  <c r="AF95" i="7"/>
  <c r="W95" i="7"/>
  <c r="V95" i="7"/>
  <c r="M95" i="7"/>
  <c r="L95" i="7"/>
  <c r="C95" i="7"/>
  <c r="B95" i="7"/>
  <c r="AG94" i="7"/>
  <c r="AE94" i="7"/>
  <c r="W94" i="7"/>
  <c r="U94" i="7"/>
  <c r="M94" i="7"/>
  <c r="K94" i="7"/>
  <c r="C94" i="7"/>
  <c r="A94" i="7"/>
  <c r="AG92" i="7"/>
  <c r="AF92" i="7"/>
  <c r="W92" i="7"/>
  <c r="V92" i="7"/>
  <c r="M92" i="7"/>
  <c r="L92" i="7"/>
  <c r="C92" i="7"/>
  <c r="B92" i="7"/>
  <c r="AG91" i="7"/>
  <c r="AF91" i="7"/>
  <c r="W91" i="7"/>
  <c r="V91" i="7"/>
  <c r="M91" i="7"/>
  <c r="L91" i="7"/>
  <c r="C91" i="7"/>
  <c r="B91" i="7"/>
  <c r="AG90" i="7"/>
  <c r="AF90" i="7"/>
  <c r="W90" i="7"/>
  <c r="V90" i="7"/>
  <c r="M90" i="7"/>
  <c r="L90" i="7"/>
  <c r="C90" i="7"/>
  <c r="B90" i="7"/>
  <c r="AG89" i="7"/>
  <c r="AE89" i="7"/>
  <c r="W89" i="7"/>
  <c r="U89" i="7"/>
  <c r="M89" i="7"/>
  <c r="K89" i="7"/>
  <c r="C89" i="7"/>
  <c r="A89" i="7"/>
  <c r="AI87" i="7"/>
  <c r="AG87" i="7"/>
  <c r="AF87" i="7"/>
  <c r="Y87" i="7"/>
  <c r="W87" i="7"/>
  <c r="V87" i="7"/>
  <c r="O87" i="7"/>
  <c r="M87" i="7"/>
  <c r="L87" i="7"/>
  <c r="E87" i="7"/>
  <c r="C87" i="7"/>
  <c r="B87" i="7"/>
  <c r="AI86" i="7"/>
  <c r="AG86" i="7"/>
  <c r="AF86" i="7"/>
  <c r="Y86" i="7"/>
  <c r="W86" i="7"/>
  <c r="V86" i="7"/>
  <c r="O86" i="7"/>
  <c r="M86" i="7"/>
  <c r="L86" i="7"/>
  <c r="E86" i="7"/>
  <c r="C86" i="7"/>
  <c r="B86" i="7"/>
  <c r="AI85" i="7"/>
  <c r="AG85" i="7"/>
  <c r="AF85" i="7"/>
  <c r="Y85" i="7"/>
  <c r="Y97" i="7" s="1"/>
  <c r="W85" i="7"/>
  <c r="V85" i="7"/>
  <c r="O85" i="7"/>
  <c r="M85" i="7"/>
  <c r="L85" i="7"/>
  <c r="E85" i="7"/>
  <c r="E102" i="7" s="1"/>
  <c r="C85" i="7"/>
  <c r="B85" i="7"/>
  <c r="AI84" i="7"/>
  <c r="AI101" i="7" s="1"/>
  <c r="AG84" i="7"/>
  <c r="AF84" i="7"/>
  <c r="Y84" i="7"/>
  <c r="Y96" i="7" s="1"/>
  <c r="W84" i="7"/>
  <c r="V84" i="7"/>
  <c r="O84" i="7"/>
  <c r="O96" i="7" s="1"/>
  <c r="M84" i="7"/>
  <c r="L84" i="7"/>
  <c r="E84" i="7"/>
  <c r="E101" i="7" s="1"/>
  <c r="C84" i="7"/>
  <c r="B84" i="7"/>
  <c r="AI83" i="7"/>
  <c r="AI100" i="7" s="1"/>
  <c r="AG83" i="7"/>
  <c r="AF83" i="7"/>
  <c r="Y83" i="7"/>
  <c r="Y100" i="7" s="1"/>
  <c r="W83" i="7"/>
  <c r="V83" i="7"/>
  <c r="O83" i="7"/>
  <c r="M83" i="7"/>
  <c r="L83" i="7"/>
  <c r="E83" i="7"/>
  <c r="E100" i="7" s="1"/>
  <c r="C83" i="7"/>
  <c r="B83" i="7"/>
  <c r="AL79" i="7"/>
  <c r="AK79" i="7"/>
  <c r="AJ79" i="7"/>
  <c r="AI79" i="7"/>
  <c r="AH79" i="7"/>
  <c r="AG79" i="7"/>
  <c r="AB79" i="7"/>
  <c r="AA79" i="7"/>
  <c r="Z79" i="7"/>
  <c r="Y79" i="7"/>
  <c r="X79" i="7"/>
  <c r="W79" i="7"/>
  <c r="R79" i="7"/>
  <c r="Q79" i="7"/>
  <c r="P79" i="7"/>
  <c r="O79" i="7"/>
  <c r="N79" i="7"/>
  <c r="M79" i="7"/>
  <c r="H79" i="7"/>
  <c r="G79" i="7"/>
  <c r="F79" i="7"/>
  <c r="E79" i="7"/>
  <c r="D79" i="7"/>
  <c r="C79" i="7"/>
  <c r="AL78" i="7"/>
  <c r="AE86" i="7"/>
  <c r="AB78" i="7"/>
  <c r="R78" i="7"/>
  <c r="K86" i="7"/>
  <c r="H78" i="7"/>
  <c r="A86" i="7"/>
  <c r="AL77" i="7"/>
  <c r="AB77" i="7"/>
  <c r="R77" i="7"/>
  <c r="H77" i="7"/>
  <c r="AL76" i="7"/>
  <c r="AH76" i="7"/>
  <c r="AB76" i="7"/>
  <c r="X76" i="7"/>
  <c r="R76" i="7"/>
  <c r="N76" i="7"/>
  <c r="H76" i="7"/>
  <c r="D76" i="7"/>
  <c r="AL75" i="7"/>
  <c r="AB75" i="7"/>
  <c r="R75" i="7"/>
  <c r="H75" i="7"/>
  <c r="AL74" i="7"/>
  <c r="AB74" i="7"/>
  <c r="R74" i="7"/>
  <c r="H74" i="7"/>
  <c r="AK61" i="7"/>
  <c r="AH61" i="7"/>
  <c r="AA61" i="7"/>
  <c r="X61" i="7"/>
  <c r="Q61" i="7"/>
  <c r="N61" i="7"/>
  <c r="G61" i="7"/>
  <c r="D61" i="7"/>
  <c r="AG60" i="7"/>
  <c r="W60" i="7"/>
  <c r="M60" i="7"/>
  <c r="C60" i="7"/>
  <c r="AK59" i="7"/>
  <c r="AH59" i="7"/>
  <c r="AG59" i="7"/>
  <c r="AA59" i="7"/>
  <c r="X59" i="7"/>
  <c r="W59" i="7"/>
  <c r="Q59" i="7"/>
  <c r="N59" i="7"/>
  <c r="M59" i="7"/>
  <c r="G59" i="7"/>
  <c r="D59" i="7"/>
  <c r="C59" i="7"/>
  <c r="AI58" i="7"/>
  <c r="Y58" i="7"/>
  <c r="O58" i="7"/>
  <c r="E58" i="7"/>
  <c r="AI57" i="7"/>
  <c r="Y57" i="7"/>
  <c r="O57" i="7"/>
  <c r="E57" i="7"/>
  <c r="AI56" i="7"/>
  <c r="Y56" i="7"/>
  <c r="O56" i="7"/>
  <c r="E56" i="7"/>
  <c r="AI55" i="7"/>
  <c r="Y55" i="7"/>
  <c r="O55" i="7"/>
  <c r="E55" i="7"/>
  <c r="AI54" i="7"/>
  <c r="Y54" i="7"/>
  <c r="O54" i="7"/>
  <c r="E54" i="7"/>
  <c r="AI53" i="7"/>
  <c r="Y53" i="7"/>
  <c r="O53" i="7"/>
  <c r="E53" i="7"/>
  <c r="AG50" i="7"/>
  <c r="W50" i="7"/>
  <c r="M50" i="7"/>
  <c r="C50" i="7"/>
  <c r="AG49" i="7"/>
  <c r="W49" i="7"/>
  <c r="M49" i="7"/>
  <c r="C49" i="7"/>
  <c r="AG48" i="7"/>
  <c r="W48" i="7"/>
  <c r="M48" i="7"/>
  <c r="C48" i="7"/>
  <c r="AG47" i="7"/>
  <c r="W47" i="7"/>
  <c r="M47" i="7"/>
  <c r="C47" i="7"/>
  <c r="AG46" i="7"/>
  <c r="W46" i="7"/>
  <c r="M46" i="7"/>
  <c r="C46" i="7"/>
  <c r="AG34" i="7"/>
  <c r="AF34" i="7"/>
  <c r="W34" i="7"/>
  <c r="V34" i="7"/>
  <c r="M34" i="7"/>
  <c r="L34" i="7"/>
  <c r="C34" i="7"/>
  <c r="B34" i="7"/>
  <c r="AG33" i="7"/>
  <c r="AF33" i="7"/>
  <c r="W33" i="7"/>
  <c r="V33" i="7"/>
  <c r="M33" i="7"/>
  <c r="L33" i="7"/>
  <c r="C33" i="7"/>
  <c r="B33" i="7"/>
  <c r="AG32" i="7"/>
  <c r="AF32" i="7"/>
  <c r="W32" i="7"/>
  <c r="V32" i="7"/>
  <c r="M32" i="7"/>
  <c r="L32" i="7"/>
  <c r="C32" i="7"/>
  <c r="B32" i="7"/>
  <c r="AG31" i="7"/>
  <c r="AE31" i="7"/>
  <c r="W31" i="7"/>
  <c r="U31" i="7"/>
  <c r="M31" i="7"/>
  <c r="K31" i="7"/>
  <c r="C31" i="7"/>
  <c r="A31" i="7"/>
  <c r="AG29" i="7"/>
  <c r="AF29" i="7"/>
  <c r="W29" i="7"/>
  <c r="V29" i="7"/>
  <c r="M29" i="7"/>
  <c r="L29" i="7"/>
  <c r="C29" i="7"/>
  <c r="B29" i="7"/>
  <c r="AG28" i="7"/>
  <c r="W28" i="7"/>
  <c r="M28" i="7"/>
  <c r="C28" i="7"/>
  <c r="AG27" i="7"/>
  <c r="AF27" i="7"/>
  <c r="W27" i="7"/>
  <c r="V27" i="7"/>
  <c r="M27" i="7"/>
  <c r="L27" i="7"/>
  <c r="C27" i="7"/>
  <c r="B27" i="7"/>
  <c r="AG26" i="7"/>
  <c r="AE26" i="7"/>
  <c r="W26" i="7"/>
  <c r="U26" i="7"/>
  <c r="M26" i="7"/>
  <c r="K26" i="7"/>
  <c r="C26" i="7"/>
  <c r="A26" i="7"/>
  <c r="AG24" i="7"/>
  <c r="AF24" i="7"/>
  <c r="W24" i="7"/>
  <c r="V24" i="7"/>
  <c r="M24" i="7"/>
  <c r="L24" i="7"/>
  <c r="C24" i="7"/>
  <c r="B24" i="7"/>
  <c r="AG23" i="7"/>
  <c r="AF23" i="7"/>
  <c r="W23" i="7"/>
  <c r="V23" i="7"/>
  <c r="M23" i="7"/>
  <c r="L23" i="7"/>
  <c r="C23" i="7"/>
  <c r="B23" i="7"/>
  <c r="AG22" i="7"/>
  <c r="AF22" i="7"/>
  <c r="W22" i="7"/>
  <c r="V22" i="7"/>
  <c r="M22" i="7"/>
  <c r="L22" i="7"/>
  <c r="C22" i="7"/>
  <c r="B22" i="7"/>
  <c r="AG21" i="7"/>
  <c r="AE21" i="7"/>
  <c r="W21" i="7"/>
  <c r="U21" i="7"/>
  <c r="M21" i="7"/>
  <c r="K21" i="7"/>
  <c r="C21" i="7"/>
  <c r="A21" i="7"/>
  <c r="AI19" i="7"/>
  <c r="AG19" i="7"/>
  <c r="AF19" i="7"/>
  <c r="Y19" i="7"/>
  <c r="W19" i="7"/>
  <c r="V19" i="7"/>
  <c r="O19" i="7"/>
  <c r="M19" i="7"/>
  <c r="L19" i="7"/>
  <c r="E19" i="7"/>
  <c r="C19" i="7"/>
  <c r="B19" i="7"/>
  <c r="AI18" i="7"/>
  <c r="AG18" i="7"/>
  <c r="AF18" i="7"/>
  <c r="Y18" i="7"/>
  <c r="W18" i="7"/>
  <c r="V18" i="7"/>
  <c r="O18" i="7"/>
  <c r="M18" i="7"/>
  <c r="L18" i="7"/>
  <c r="E18" i="7"/>
  <c r="C18" i="7"/>
  <c r="B18" i="7"/>
  <c r="AI17" i="7"/>
  <c r="AG17" i="7"/>
  <c r="AF17" i="7"/>
  <c r="Y17" i="7"/>
  <c r="Y34" i="7" s="1"/>
  <c r="W17" i="7"/>
  <c r="V17" i="7"/>
  <c r="O17" i="7"/>
  <c r="O34" i="7" s="1"/>
  <c r="M17" i="7"/>
  <c r="L17" i="7"/>
  <c r="E17" i="7"/>
  <c r="C17" i="7"/>
  <c r="B17" i="7"/>
  <c r="AI16" i="7"/>
  <c r="AI33" i="7" s="1"/>
  <c r="AG16" i="7"/>
  <c r="AF16" i="7"/>
  <c r="Y16" i="7"/>
  <c r="Y33" i="7" s="1"/>
  <c r="W16" i="7"/>
  <c r="V16" i="7"/>
  <c r="O16" i="7"/>
  <c r="O33" i="7" s="1"/>
  <c r="M16" i="7"/>
  <c r="L16" i="7"/>
  <c r="E16" i="7"/>
  <c r="C16" i="7"/>
  <c r="B16" i="7"/>
  <c r="AI15" i="7"/>
  <c r="AG15" i="7"/>
  <c r="AF15" i="7"/>
  <c r="Y15" i="7"/>
  <c r="Y32" i="7" s="1"/>
  <c r="W15" i="7"/>
  <c r="V15" i="7"/>
  <c r="O15" i="7"/>
  <c r="O32" i="7" s="1"/>
  <c r="M15" i="7"/>
  <c r="L15" i="7"/>
  <c r="E15" i="7"/>
  <c r="C15" i="7"/>
  <c r="B15" i="7"/>
  <c r="AL11" i="7"/>
  <c r="AK11" i="7"/>
  <c r="AJ11" i="7"/>
  <c r="AI11" i="7"/>
  <c r="AH11" i="7"/>
  <c r="AG11" i="7"/>
  <c r="AB11" i="7"/>
  <c r="AA11" i="7"/>
  <c r="Z11" i="7"/>
  <c r="Y11" i="7"/>
  <c r="X11" i="7"/>
  <c r="W11" i="7"/>
  <c r="R11" i="7"/>
  <c r="Q11" i="7"/>
  <c r="P11" i="7"/>
  <c r="O11" i="7"/>
  <c r="N11" i="7"/>
  <c r="M11" i="7"/>
  <c r="H11" i="7"/>
  <c r="G11" i="7"/>
  <c r="F11" i="7"/>
  <c r="E11" i="7"/>
  <c r="D11" i="7"/>
  <c r="C11" i="7"/>
  <c r="AE19" i="7"/>
  <c r="AL10" i="7"/>
  <c r="AB10" i="7"/>
  <c r="R10" i="7"/>
  <c r="H10" i="7"/>
  <c r="AL9" i="7"/>
  <c r="AB9" i="7"/>
  <c r="R9" i="7"/>
  <c r="A18" i="7"/>
  <c r="H9" i="7"/>
  <c r="AE17" i="7"/>
  <c r="AL8" i="7"/>
  <c r="AH8" i="7"/>
  <c r="AB8" i="7"/>
  <c r="X8" i="7"/>
  <c r="R8" i="7"/>
  <c r="N8" i="7"/>
  <c r="H8" i="7"/>
  <c r="D8" i="7"/>
  <c r="AL7" i="7"/>
  <c r="AB7" i="7"/>
  <c r="R7" i="7"/>
  <c r="A16" i="7"/>
  <c r="H7" i="7"/>
  <c r="AL6" i="7"/>
  <c r="AB6" i="7"/>
  <c r="R6" i="7"/>
  <c r="H6" i="7"/>
  <c r="AH197" i="6"/>
  <c r="X197" i="6"/>
  <c r="N197" i="6"/>
  <c r="D197" i="6"/>
  <c r="AG196" i="6"/>
  <c r="W196" i="6"/>
  <c r="M196" i="6"/>
  <c r="C196" i="6"/>
  <c r="AK195" i="6"/>
  <c r="AH195" i="6"/>
  <c r="AG195" i="6"/>
  <c r="AA195" i="6"/>
  <c r="X195" i="6"/>
  <c r="W195" i="6"/>
  <c r="Q195" i="6"/>
  <c r="N195" i="6"/>
  <c r="M195" i="6"/>
  <c r="G195" i="6"/>
  <c r="D195" i="6"/>
  <c r="C195" i="6"/>
  <c r="AI193" i="6"/>
  <c r="Y193" i="6"/>
  <c r="O193" i="6"/>
  <c r="E193" i="6"/>
  <c r="AI192" i="6"/>
  <c r="Y192" i="6"/>
  <c r="O192" i="6"/>
  <c r="E192" i="6"/>
  <c r="AI191" i="6"/>
  <c r="Y191" i="6"/>
  <c r="O191" i="6"/>
  <c r="E191" i="6"/>
  <c r="AI190" i="6"/>
  <c r="Y190" i="6"/>
  <c r="O190" i="6"/>
  <c r="E190" i="6"/>
  <c r="AI189" i="6"/>
  <c r="Y189" i="6"/>
  <c r="O189" i="6"/>
  <c r="E189" i="6"/>
  <c r="AI186" i="6"/>
  <c r="Y186" i="6"/>
  <c r="O186" i="6"/>
  <c r="E186" i="6"/>
  <c r="AI185" i="6"/>
  <c r="Y185" i="6"/>
  <c r="O185" i="6"/>
  <c r="E185" i="6"/>
  <c r="AI184" i="6"/>
  <c r="Y184" i="6"/>
  <c r="O184" i="6"/>
  <c r="E184" i="6"/>
  <c r="AI183" i="6"/>
  <c r="Y183" i="6"/>
  <c r="O183" i="6"/>
  <c r="E183" i="6"/>
  <c r="AI182" i="6"/>
  <c r="Y182" i="6"/>
  <c r="O182" i="6"/>
  <c r="E182" i="6"/>
  <c r="AE170" i="6"/>
  <c r="U170" i="6"/>
  <c r="K170" i="6"/>
  <c r="A170" i="6"/>
  <c r="AE169" i="6"/>
  <c r="U169" i="6"/>
  <c r="K169" i="6"/>
  <c r="A169" i="6"/>
  <c r="AE168" i="6"/>
  <c r="U168" i="6"/>
  <c r="K168" i="6"/>
  <c r="A168" i="6"/>
  <c r="AG167" i="6"/>
  <c r="AI169" i="6" s="1"/>
  <c r="AE167" i="6"/>
  <c r="W167" i="6"/>
  <c r="U167" i="6"/>
  <c r="M167" i="6"/>
  <c r="K167" i="6"/>
  <c r="C167" i="6"/>
  <c r="A167" i="6"/>
  <c r="AI165" i="6"/>
  <c r="AE165" i="6"/>
  <c r="U165" i="6"/>
  <c r="K165" i="6"/>
  <c r="A165" i="6"/>
  <c r="AE164" i="6"/>
  <c r="U164" i="6"/>
  <c r="K164" i="6"/>
  <c r="A164" i="6"/>
  <c r="AE163" i="6"/>
  <c r="U163" i="6"/>
  <c r="K163" i="6"/>
  <c r="A163" i="6"/>
  <c r="AG162" i="6"/>
  <c r="AE162" i="6"/>
  <c r="W162" i="6"/>
  <c r="U162" i="6"/>
  <c r="M162" i="6"/>
  <c r="K162" i="6"/>
  <c r="C162" i="6"/>
  <c r="A162" i="6"/>
  <c r="AE160" i="6"/>
  <c r="U160" i="6"/>
  <c r="K160" i="6"/>
  <c r="A160" i="6"/>
  <c r="AE159" i="6"/>
  <c r="U159" i="6"/>
  <c r="K159" i="6"/>
  <c r="A159" i="6"/>
  <c r="AE158" i="6"/>
  <c r="U158" i="6"/>
  <c r="K158" i="6"/>
  <c r="A158" i="6"/>
  <c r="AG157" i="6"/>
  <c r="AE157" i="6"/>
  <c r="W157" i="6"/>
  <c r="U157" i="6"/>
  <c r="M157" i="6"/>
  <c r="K157" i="6"/>
  <c r="C157" i="6"/>
  <c r="A157" i="6"/>
  <c r="AI155" i="6"/>
  <c r="AG155" i="6"/>
  <c r="AG186" i="6" s="1"/>
  <c r="Y155" i="6"/>
  <c r="W155" i="6"/>
  <c r="W186" i="6" s="1"/>
  <c r="O155" i="6"/>
  <c r="M155" i="6"/>
  <c r="M186" i="6" s="1"/>
  <c r="E155" i="6"/>
  <c r="C155" i="6"/>
  <c r="C186" i="6" s="1"/>
  <c r="AI154" i="6"/>
  <c r="AG154" i="6"/>
  <c r="AG185" i="6" s="1"/>
  <c r="Y154" i="6"/>
  <c r="W154" i="6"/>
  <c r="W185" i="6" s="1"/>
  <c r="O154" i="6"/>
  <c r="M154" i="6"/>
  <c r="M185" i="6" s="1"/>
  <c r="E154" i="6"/>
  <c r="C154" i="6"/>
  <c r="C185" i="6" s="1"/>
  <c r="AI153" i="6"/>
  <c r="AG153" i="6"/>
  <c r="AG170" i="6" s="1"/>
  <c r="Y153" i="6"/>
  <c r="Y170" i="6" s="1"/>
  <c r="W153" i="6"/>
  <c r="W160" i="6" s="1"/>
  <c r="O153" i="6"/>
  <c r="M153" i="6"/>
  <c r="M184" i="6" s="1"/>
  <c r="E153" i="6"/>
  <c r="E170" i="6" s="1"/>
  <c r="C153" i="6"/>
  <c r="AI152" i="6"/>
  <c r="AI164" i="6" s="1"/>
  <c r="AG152" i="6"/>
  <c r="AG169" i="6" s="1"/>
  <c r="Y152" i="6"/>
  <c r="Y169" i="6" s="1"/>
  <c r="W152" i="6"/>
  <c r="O152" i="6"/>
  <c r="M152" i="6"/>
  <c r="M183" i="6" s="1"/>
  <c r="E152" i="6"/>
  <c r="E169" i="6" s="1"/>
  <c r="C152" i="6"/>
  <c r="C169" i="6" s="1"/>
  <c r="AI151" i="6"/>
  <c r="AG151" i="6"/>
  <c r="AG168" i="6" s="1"/>
  <c r="Y151" i="6"/>
  <c r="Y168" i="6" s="1"/>
  <c r="W151" i="6"/>
  <c r="W168" i="6" s="1"/>
  <c r="O151" i="6"/>
  <c r="M151" i="6"/>
  <c r="M182" i="6" s="1"/>
  <c r="E151" i="6"/>
  <c r="E168" i="6" s="1"/>
  <c r="C151" i="6"/>
  <c r="AE155" i="6"/>
  <c r="AL146" i="6"/>
  <c r="AB146" i="6"/>
  <c r="K155" i="6"/>
  <c r="R146" i="6"/>
  <c r="H146" i="6"/>
  <c r="AE154" i="6"/>
  <c r="AL145" i="6"/>
  <c r="U154" i="6"/>
  <c r="U185" i="6" s="1"/>
  <c r="AB145" i="6"/>
  <c r="R145" i="6"/>
  <c r="A154" i="6"/>
  <c r="A185" i="6" s="1"/>
  <c r="H145" i="6"/>
  <c r="P145" i="6"/>
  <c r="Z145" i="6" s="1"/>
  <c r="AJ145" i="6" s="1"/>
  <c r="AL144" i="6"/>
  <c r="AI144" i="6"/>
  <c r="AB144" i="6"/>
  <c r="Y144" i="6"/>
  <c r="R144" i="6"/>
  <c r="N144" i="6"/>
  <c r="H144" i="6"/>
  <c r="D144" i="6"/>
  <c r="AE152" i="6"/>
  <c r="AL143" i="6"/>
  <c r="AB143" i="6"/>
  <c r="R143" i="6"/>
  <c r="H143" i="6"/>
  <c r="AL142" i="6"/>
  <c r="U151" i="6"/>
  <c r="AB142" i="6"/>
  <c r="K151" i="6"/>
  <c r="R142" i="6"/>
  <c r="H142" i="6"/>
  <c r="AK129" i="6"/>
  <c r="AH129" i="6"/>
  <c r="AA129" i="6"/>
  <c r="X129" i="6"/>
  <c r="Q129" i="6"/>
  <c r="N129" i="6"/>
  <c r="G129" i="6"/>
  <c r="D129" i="6"/>
  <c r="AG128" i="6"/>
  <c r="W128" i="6"/>
  <c r="M128" i="6"/>
  <c r="C128" i="6"/>
  <c r="AK127" i="6"/>
  <c r="AH127" i="6"/>
  <c r="AG127" i="6"/>
  <c r="AA127" i="6"/>
  <c r="X127" i="6"/>
  <c r="W127" i="6"/>
  <c r="Q127" i="6"/>
  <c r="N127" i="6"/>
  <c r="M127" i="6"/>
  <c r="G127" i="6"/>
  <c r="D127" i="6"/>
  <c r="C127" i="6"/>
  <c r="AI126" i="6"/>
  <c r="Y126" i="6"/>
  <c r="O126" i="6"/>
  <c r="E126" i="6"/>
  <c r="AI125" i="6"/>
  <c r="Y125" i="6"/>
  <c r="O125" i="6"/>
  <c r="E125" i="6"/>
  <c r="AI124" i="6"/>
  <c r="Y124" i="6"/>
  <c r="O124" i="6"/>
  <c r="E124" i="6"/>
  <c r="AI123" i="6"/>
  <c r="Y123" i="6"/>
  <c r="O123" i="6"/>
  <c r="E123" i="6"/>
  <c r="AI122" i="6"/>
  <c r="Y122" i="6"/>
  <c r="O122" i="6"/>
  <c r="E122" i="6"/>
  <c r="AI121" i="6"/>
  <c r="Y121" i="6"/>
  <c r="O121" i="6"/>
  <c r="E121" i="6"/>
  <c r="AG118" i="6"/>
  <c r="W118" i="6"/>
  <c r="M118" i="6"/>
  <c r="C118" i="6"/>
  <c r="AG117" i="6"/>
  <c r="W117" i="6"/>
  <c r="M117" i="6"/>
  <c r="C117" i="6"/>
  <c r="AG116" i="6"/>
  <c r="W116" i="6"/>
  <c r="M116" i="6"/>
  <c r="C116" i="6"/>
  <c r="AG115" i="6"/>
  <c r="W115" i="6"/>
  <c r="M115" i="6"/>
  <c r="C115" i="6"/>
  <c r="AG114" i="6"/>
  <c r="W114" i="6"/>
  <c r="M114" i="6"/>
  <c r="C114" i="6"/>
  <c r="AG102" i="6"/>
  <c r="AF102" i="6"/>
  <c r="W102" i="6"/>
  <c r="V102" i="6"/>
  <c r="M102" i="6"/>
  <c r="L102" i="6"/>
  <c r="C102" i="6"/>
  <c r="B102" i="6"/>
  <c r="AG101" i="6"/>
  <c r="AF101" i="6"/>
  <c r="W101" i="6"/>
  <c r="V101" i="6"/>
  <c r="M101" i="6"/>
  <c r="L101" i="6"/>
  <c r="C101" i="6"/>
  <c r="B101" i="6"/>
  <c r="AG100" i="6"/>
  <c r="AF100" i="6"/>
  <c r="W100" i="6"/>
  <c r="V100" i="6"/>
  <c r="M100" i="6"/>
  <c r="L100" i="6"/>
  <c r="C100" i="6"/>
  <c r="B100" i="6"/>
  <c r="AG99" i="6"/>
  <c r="AE99" i="6"/>
  <c r="W99" i="6"/>
  <c r="U99" i="6"/>
  <c r="M99" i="6"/>
  <c r="K99" i="6"/>
  <c r="C99" i="6"/>
  <c r="A99" i="6"/>
  <c r="AG97" i="6"/>
  <c r="AF97" i="6"/>
  <c r="W97" i="6"/>
  <c r="V97" i="6"/>
  <c r="M97" i="6"/>
  <c r="L97" i="6"/>
  <c r="C97" i="6"/>
  <c r="B97" i="6"/>
  <c r="AG96" i="6"/>
  <c r="W96" i="6"/>
  <c r="M96" i="6"/>
  <c r="C96" i="6"/>
  <c r="AG95" i="6"/>
  <c r="AF95" i="6"/>
  <c r="W95" i="6"/>
  <c r="V95" i="6"/>
  <c r="M95" i="6"/>
  <c r="L95" i="6"/>
  <c r="C95" i="6"/>
  <c r="B95" i="6"/>
  <c r="AG94" i="6"/>
  <c r="AE94" i="6"/>
  <c r="W94" i="6"/>
  <c r="U94" i="6"/>
  <c r="M94" i="6"/>
  <c r="K94" i="6"/>
  <c r="C94" i="6"/>
  <c r="A94" i="6"/>
  <c r="AG92" i="6"/>
  <c r="AF92" i="6"/>
  <c r="W92" i="6"/>
  <c r="V92" i="6"/>
  <c r="M92" i="6"/>
  <c r="L92" i="6"/>
  <c r="C92" i="6"/>
  <c r="B92" i="6"/>
  <c r="AG91" i="6"/>
  <c r="AF91" i="6"/>
  <c r="W91" i="6"/>
  <c r="V91" i="6"/>
  <c r="M91" i="6"/>
  <c r="L91" i="6"/>
  <c r="C91" i="6"/>
  <c r="B91" i="6"/>
  <c r="AG90" i="6"/>
  <c r="AF90" i="6"/>
  <c r="W90" i="6"/>
  <c r="V90" i="6"/>
  <c r="M90" i="6"/>
  <c r="L90" i="6"/>
  <c r="C90" i="6"/>
  <c r="B90" i="6"/>
  <c r="AG89" i="6"/>
  <c r="AE89" i="6"/>
  <c r="W89" i="6"/>
  <c r="U89" i="6"/>
  <c r="M89" i="6"/>
  <c r="K89" i="6"/>
  <c r="C89" i="6"/>
  <c r="A89" i="6"/>
  <c r="AI87" i="6"/>
  <c r="AG87" i="6"/>
  <c r="AF87" i="6"/>
  <c r="Y87" i="6"/>
  <c r="W87" i="6"/>
  <c r="V87" i="6"/>
  <c r="O87" i="6"/>
  <c r="M87" i="6"/>
  <c r="L87" i="6"/>
  <c r="E87" i="6"/>
  <c r="C87" i="6"/>
  <c r="B87" i="6"/>
  <c r="AI86" i="6"/>
  <c r="AG86" i="6"/>
  <c r="AF86" i="6"/>
  <c r="Y86" i="6"/>
  <c r="W86" i="6"/>
  <c r="V86" i="6"/>
  <c r="O86" i="6"/>
  <c r="M86" i="6"/>
  <c r="L86" i="6"/>
  <c r="E86" i="6"/>
  <c r="C86" i="6"/>
  <c r="B86" i="6"/>
  <c r="AI85" i="6"/>
  <c r="AG85" i="6"/>
  <c r="AF85" i="6"/>
  <c r="Y85" i="6"/>
  <c r="Y102" i="6" s="1"/>
  <c r="W85" i="6"/>
  <c r="V85" i="6"/>
  <c r="O85" i="6"/>
  <c r="M85" i="6"/>
  <c r="L85" i="6"/>
  <c r="E85" i="6"/>
  <c r="E102" i="6" s="1"/>
  <c r="C85" i="6"/>
  <c r="B85" i="6"/>
  <c r="AI84" i="6"/>
  <c r="AG84" i="6"/>
  <c r="AF84" i="6"/>
  <c r="Y84" i="6"/>
  <c r="Y96" i="6" s="1"/>
  <c r="W84" i="6"/>
  <c r="V84" i="6"/>
  <c r="O84" i="6"/>
  <c r="M84" i="6"/>
  <c r="L84" i="6"/>
  <c r="E84" i="6"/>
  <c r="E101" i="6" s="1"/>
  <c r="C84" i="6"/>
  <c r="B84" i="6"/>
  <c r="AI83" i="6"/>
  <c r="AG83" i="6"/>
  <c r="AF83" i="6"/>
  <c r="Y83" i="6"/>
  <c r="Y95" i="6" s="1"/>
  <c r="W83" i="6"/>
  <c r="V83" i="6"/>
  <c r="O83" i="6"/>
  <c r="M83" i="6"/>
  <c r="L83" i="6"/>
  <c r="E83" i="6"/>
  <c r="E100" i="6" s="1"/>
  <c r="C83" i="6"/>
  <c r="B83" i="6"/>
  <c r="AL79" i="6"/>
  <c r="AK79" i="6"/>
  <c r="AJ79" i="6"/>
  <c r="AI79" i="6"/>
  <c r="AH79" i="6"/>
  <c r="AG79" i="6"/>
  <c r="AB79" i="6"/>
  <c r="AA79" i="6"/>
  <c r="Z79" i="6"/>
  <c r="Y79" i="6"/>
  <c r="X79" i="6"/>
  <c r="W79" i="6"/>
  <c r="R79" i="6"/>
  <c r="Q79" i="6"/>
  <c r="P79" i="6"/>
  <c r="O79" i="6"/>
  <c r="N79" i="6"/>
  <c r="M79" i="6"/>
  <c r="H79" i="6"/>
  <c r="G79" i="6"/>
  <c r="F79" i="6"/>
  <c r="E79" i="6"/>
  <c r="D79" i="6"/>
  <c r="C79" i="6"/>
  <c r="AL78" i="6"/>
  <c r="AE86" i="6"/>
  <c r="AB78" i="6"/>
  <c r="U87" i="6"/>
  <c r="R78" i="6"/>
  <c r="K87" i="6"/>
  <c r="M111" i="6" s="1"/>
  <c r="H78" i="6"/>
  <c r="AL77" i="6"/>
  <c r="AB77" i="6"/>
  <c r="K86" i="6"/>
  <c r="R77" i="6"/>
  <c r="H77" i="6"/>
  <c r="AL76" i="6"/>
  <c r="AH76" i="6"/>
  <c r="U85" i="6"/>
  <c r="AB76" i="6"/>
  <c r="X76" i="6"/>
  <c r="R76" i="6"/>
  <c r="N76" i="6"/>
  <c r="H76" i="6"/>
  <c r="D76" i="6"/>
  <c r="AL75" i="6"/>
  <c r="AB75" i="6"/>
  <c r="R75" i="6"/>
  <c r="H75" i="6"/>
  <c r="AL74" i="6"/>
  <c r="AB74" i="6"/>
  <c r="R74" i="6"/>
  <c r="H74" i="6"/>
  <c r="AK61" i="6"/>
  <c r="AH61" i="6"/>
  <c r="AA61" i="6"/>
  <c r="X61" i="6"/>
  <c r="Q61" i="6"/>
  <c r="N61" i="6"/>
  <c r="G61" i="6"/>
  <c r="D61" i="6"/>
  <c r="AG60" i="6"/>
  <c r="W60" i="6"/>
  <c r="M60" i="6"/>
  <c r="C60" i="6"/>
  <c r="AK59" i="6"/>
  <c r="AH59" i="6"/>
  <c r="AG59" i="6"/>
  <c r="AA59" i="6"/>
  <c r="X59" i="6"/>
  <c r="W59" i="6"/>
  <c r="Q59" i="6"/>
  <c r="N59" i="6"/>
  <c r="M59" i="6"/>
  <c r="G59" i="6"/>
  <c r="D59" i="6"/>
  <c r="C59" i="6"/>
  <c r="AI58" i="6"/>
  <c r="Y58" i="6"/>
  <c r="O58" i="6"/>
  <c r="E58" i="6"/>
  <c r="AI57" i="6"/>
  <c r="Y57" i="6"/>
  <c r="O57" i="6"/>
  <c r="E57" i="6"/>
  <c r="AI56" i="6"/>
  <c r="Y56" i="6"/>
  <c r="O56" i="6"/>
  <c r="E56" i="6"/>
  <c r="AI55" i="6"/>
  <c r="Y55" i="6"/>
  <c r="O55" i="6"/>
  <c r="E55" i="6"/>
  <c r="AI54" i="6"/>
  <c r="Y54" i="6"/>
  <c r="O54" i="6"/>
  <c r="E54" i="6"/>
  <c r="AI53" i="6"/>
  <c r="Y53" i="6"/>
  <c r="O53" i="6"/>
  <c r="E53" i="6"/>
  <c r="AG50" i="6"/>
  <c r="W50" i="6"/>
  <c r="M50" i="6"/>
  <c r="C50" i="6"/>
  <c r="AG49" i="6"/>
  <c r="W49" i="6"/>
  <c r="M49" i="6"/>
  <c r="C49" i="6"/>
  <c r="AG48" i="6"/>
  <c r="W48" i="6"/>
  <c r="M48" i="6"/>
  <c r="C48" i="6"/>
  <c r="AG47" i="6"/>
  <c r="W47" i="6"/>
  <c r="M47" i="6"/>
  <c r="C47" i="6"/>
  <c r="AG46" i="6"/>
  <c r="W46" i="6"/>
  <c r="M46" i="6"/>
  <c r="C46" i="6"/>
  <c r="AG34" i="6"/>
  <c r="AF34" i="6"/>
  <c r="W34" i="6"/>
  <c r="V34" i="6"/>
  <c r="M34" i="6"/>
  <c r="L34" i="6"/>
  <c r="C34" i="6"/>
  <c r="B34" i="6"/>
  <c r="AG33" i="6"/>
  <c r="AF33" i="6"/>
  <c r="W33" i="6"/>
  <c r="V33" i="6"/>
  <c r="M33" i="6"/>
  <c r="L33" i="6"/>
  <c r="C33" i="6"/>
  <c r="B33" i="6"/>
  <c r="AG32" i="6"/>
  <c r="AF32" i="6"/>
  <c r="W32" i="6"/>
  <c r="V32" i="6"/>
  <c r="M32" i="6"/>
  <c r="L32" i="6"/>
  <c r="C32" i="6"/>
  <c r="B32" i="6"/>
  <c r="AG31" i="6"/>
  <c r="AE31" i="6"/>
  <c r="W31" i="6"/>
  <c r="U31" i="6"/>
  <c r="M31" i="6"/>
  <c r="K31" i="6"/>
  <c r="C31" i="6"/>
  <c r="A31" i="6"/>
  <c r="AG29" i="6"/>
  <c r="AF29" i="6"/>
  <c r="W29" i="6"/>
  <c r="V29" i="6"/>
  <c r="M29" i="6"/>
  <c r="L29" i="6"/>
  <c r="C29" i="6"/>
  <c r="B29" i="6"/>
  <c r="AG28" i="6"/>
  <c r="W28" i="6"/>
  <c r="M28" i="6"/>
  <c r="C28" i="6"/>
  <c r="AG27" i="6"/>
  <c r="AF27" i="6"/>
  <c r="W27" i="6"/>
  <c r="V27" i="6"/>
  <c r="M27" i="6"/>
  <c r="L27" i="6"/>
  <c r="C27" i="6"/>
  <c r="B27" i="6"/>
  <c r="AG26" i="6"/>
  <c r="AE26" i="6"/>
  <c r="W26" i="6"/>
  <c r="U26" i="6"/>
  <c r="M26" i="6"/>
  <c r="K26" i="6"/>
  <c r="C26" i="6"/>
  <c r="A26" i="6"/>
  <c r="AG24" i="6"/>
  <c r="AF24" i="6"/>
  <c r="W24" i="6"/>
  <c r="V24" i="6"/>
  <c r="M24" i="6"/>
  <c r="L24" i="6"/>
  <c r="C24" i="6"/>
  <c r="B24" i="6"/>
  <c r="AG23" i="6"/>
  <c r="AF23" i="6"/>
  <c r="W23" i="6"/>
  <c r="V23" i="6"/>
  <c r="M23" i="6"/>
  <c r="L23" i="6"/>
  <c r="C23" i="6"/>
  <c r="B23" i="6"/>
  <c r="AG22" i="6"/>
  <c r="AF22" i="6"/>
  <c r="W22" i="6"/>
  <c r="V22" i="6"/>
  <c r="M22" i="6"/>
  <c r="L22" i="6"/>
  <c r="C22" i="6"/>
  <c r="B22" i="6"/>
  <c r="AG21" i="6"/>
  <c r="AE21" i="6"/>
  <c r="W21" i="6"/>
  <c r="U21" i="6"/>
  <c r="M21" i="6"/>
  <c r="K21" i="6"/>
  <c r="C21" i="6"/>
  <c r="A21" i="6"/>
  <c r="AI19" i="6"/>
  <c r="AG19" i="6"/>
  <c r="AF19" i="6"/>
  <c r="Y19" i="6"/>
  <c r="W19" i="6"/>
  <c r="V19" i="6"/>
  <c r="O19" i="6"/>
  <c r="M19" i="6"/>
  <c r="L19" i="6"/>
  <c r="E19" i="6"/>
  <c r="C19" i="6"/>
  <c r="B19" i="6"/>
  <c r="AI18" i="6"/>
  <c r="AG18" i="6"/>
  <c r="AF18" i="6"/>
  <c r="Y18" i="6"/>
  <c r="W18" i="6"/>
  <c r="V18" i="6"/>
  <c r="O18" i="6"/>
  <c r="M18" i="6"/>
  <c r="L18" i="6"/>
  <c r="E18" i="6"/>
  <c r="C18" i="6"/>
  <c r="B18" i="6"/>
  <c r="AI17" i="6"/>
  <c r="AI29" i="6" s="1"/>
  <c r="AG17" i="6"/>
  <c r="AF17" i="6"/>
  <c r="Y17" i="6"/>
  <c r="W17" i="6"/>
  <c r="V17" i="6"/>
  <c r="O17" i="6"/>
  <c r="M17" i="6"/>
  <c r="L17" i="6"/>
  <c r="E17" i="6"/>
  <c r="C17" i="6"/>
  <c r="B17" i="6"/>
  <c r="AI16" i="6"/>
  <c r="AI33" i="6" s="1"/>
  <c r="AG16" i="6"/>
  <c r="AF16" i="6"/>
  <c r="Y16" i="6"/>
  <c r="W16" i="6"/>
  <c r="V16" i="6"/>
  <c r="O16" i="6"/>
  <c r="O33" i="6" s="1"/>
  <c r="M16" i="6"/>
  <c r="L16" i="6"/>
  <c r="E16" i="6"/>
  <c r="C16" i="6"/>
  <c r="B16" i="6"/>
  <c r="AI15" i="6"/>
  <c r="AI22" i="6" s="1"/>
  <c r="AG15" i="6"/>
  <c r="AF15" i="6"/>
  <c r="Y15" i="6"/>
  <c r="W15" i="6"/>
  <c r="V15" i="6"/>
  <c r="O15" i="6"/>
  <c r="M15" i="6"/>
  <c r="L15" i="6"/>
  <c r="E15" i="6"/>
  <c r="C15" i="6"/>
  <c r="B15" i="6"/>
  <c r="AL11" i="6"/>
  <c r="AK11" i="6"/>
  <c r="AJ11" i="6"/>
  <c r="AI11" i="6"/>
  <c r="AH11" i="6"/>
  <c r="AG11" i="6"/>
  <c r="AB11" i="6"/>
  <c r="AA11" i="6"/>
  <c r="Z11" i="6"/>
  <c r="Y11" i="6"/>
  <c r="X11" i="6"/>
  <c r="W11" i="6"/>
  <c r="R11" i="6"/>
  <c r="Q11" i="6"/>
  <c r="P11" i="6"/>
  <c r="O11" i="6"/>
  <c r="N11" i="6"/>
  <c r="M11" i="6"/>
  <c r="H11" i="6"/>
  <c r="G11" i="6"/>
  <c r="F11" i="6"/>
  <c r="E11" i="6"/>
  <c r="D11" i="6"/>
  <c r="C11" i="6"/>
  <c r="AL10" i="6"/>
  <c r="AB10" i="6"/>
  <c r="U18" i="6"/>
  <c r="R10" i="6"/>
  <c r="K19" i="6"/>
  <c r="H10" i="6"/>
  <c r="AL9" i="6"/>
  <c r="AB9" i="6"/>
  <c r="R9" i="6"/>
  <c r="A18" i="6"/>
  <c r="H9" i="6"/>
  <c r="AL8" i="6"/>
  <c r="AH8" i="6"/>
  <c r="AB8" i="6"/>
  <c r="X8" i="6"/>
  <c r="R8" i="6"/>
  <c r="N8" i="6"/>
  <c r="A17" i="6"/>
  <c r="H8" i="6"/>
  <c r="D8" i="6"/>
  <c r="AL7" i="6"/>
  <c r="AB7" i="6"/>
  <c r="R7" i="6"/>
  <c r="A16" i="6"/>
  <c r="H7" i="6"/>
  <c r="AL6" i="6"/>
  <c r="AB6" i="6"/>
  <c r="R6" i="6"/>
  <c r="H6" i="6"/>
  <c r="I146" i="5"/>
  <c r="I145" i="5"/>
  <c r="I144" i="5"/>
  <c r="A153" i="5" s="1"/>
  <c r="I143" i="5"/>
  <c r="I142" i="5"/>
  <c r="S146" i="5"/>
  <c r="K155" i="5" s="1"/>
  <c r="S145" i="5"/>
  <c r="S144" i="5"/>
  <c r="K153" i="5" s="1"/>
  <c r="S143" i="5"/>
  <c r="S142" i="5"/>
  <c r="K151" i="5" s="1"/>
  <c r="AC146" i="5"/>
  <c r="AC145" i="5"/>
  <c r="AC144" i="5"/>
  <c r="AC143" i="5"/>
  <c r="U152" i="5" s="1"/>
  <c r="AC142" i="5"/>
  <c r="U151" i="5" s="1"/>
  <c r="AM146" i="5"/>
  <c r="AM145" i="5"/>
  <c r="AM144" i="5"/>
  <c r="AE153" i="5" s="1"/>
  <c r="AM143" i="5"/>
  <c r="AM142" i="5"/>
  <c r="I78" i="5"/>
  <c r="I77" i="5"/>
  <c r="I76" i="5"/>
  <c r="I75" i="5"/>
  <c r="I74" i="5"/>
  <c r="S78" i="5"/>
  <c r="S77" i="5"/>
  <c r="S76" i="5"/>
  <c r="S75" i="5"/>
  <c r="S74" i="5"/>
  <c r="AC78" i="5"/>
  <c r="AC77" i="5"/>
  <c r="AC76" i="5"/>
  <c r="AC75" i="5"/>
  <c r="AC74" i="5"/>
  <c r="AM78" i="5"/>
  <c r="AM77" i="5"/>
  <c r="AM76" i="5"/>
  <c r="AM75" i="5"/>
  <c r="AM74" i="5"/>
  <c r="AM10" i="5"/>
  <c r="AM9" i="5"/>
  <c r="AE18" i="5" s="1"/>
  <c r="AM8" i="5"/>
  <c r="AM7" i="5"/>
  <c r="AM6" i="5"/>
  <c r="AC10" i="5"/>
  <c r="AC9" i="5"/>
  <c r="AC8" i="5"/>
  <c r="AC7" i="5"/>
  <c r="AC6" i="5"/>
  <c r="S10" i="5"/>
  <c r="S9" i="5"/>
  <c r="S8" i="5"/>
  <c r="S7" i="5"/>
  <c r="S6" i="5"/>
  <c r="I10" i="5"/>
  <c r="I9" i="5"/>
  <c r="I8" i="5"/>
  <c r="A17" i="5" s="1"/>
  <c r="I7" i="5"/>
  <c r="I6" i="5"/>
  <c r="AH197" i="5"/>
  <c r="X197" i="5"/>
  <c r="N197" i="5"/>
  <c r="D197" i="5"/>
  <c r="AG196" i="5"/>
  <c r="W196" i="5"/>
  <c r="M196" i="5"/>
  <c r="C196" i="5"/>
  <c r="AK195" i="5"/>
  <c r="AH195" i="5"/>
  <c r="AG195" i="5"/>
  <c r="AA195" i="5"/>
  <c r="X195" i="5"/>
  <c r="W195" i="5"/>
  <c r="Q195" i="5"/>
  <c r="N195" i="5"/>
  <c r="M195" i="5"/>
  <c r="G195" i="5"/>
  <c r="D195" i="5"/>
  <c r="C195" i="5"/>
  <c r="AI193" i="5"/>
  <c r="Y193" i="5"/>
  <c r="O193" i="5"/>
  <c r="E193" i="5"/>
  <c r="AI192" i="5"/>
  <c r="Y192" i="5"/>
  <c r="O192" i="5"/>
  <c r="E192" i="5"/>
  <c r="AI191" i="5"/>
  <c r="Y191" i="5"/>
  <c r="O191" i="5"/>
  <c r="E191" i="5"/>
  <c r="AI190" i="5"/>
  <c r="Y190" i="5"/>
  <c r="O190" i="5"/>
  <c r="E190" i="5"/>
  <c r="AI189" i="5"/>
  <c r="Y189" i="5"/>
  <c r="O189" i="5"/>
  <c r="E189" i="5"/>
  <c r="AI186" i="5"/>
  <c r="Y186" i="5"/>
  <c r="O186" i="5"/>
  <c r="E186" i="5"/>
  <c r="AI185" i="5"/>
  <c r="Y185" i="5"/>
  <c r="O185" i="5"/>
  <c r="E185" i="5"/>
  <c r="AI184" i="5"/>
  <c r="Y184" i="5"/>
  <c r="O184" i="5"/>
  <c r="E184" i="5"/>
  <c r="AI183" i="5"/>
  <c r="Y183" i="5"/>
  <c r="O183" i="5"/>
  <c r="E183" i="5"/>
  <c r="AI182" i="5"/>
  <c r="Y182" i="5"/>
  <c r="O182" i="5"/>
  <c r="E182" i="5"/>
  <c r="AE170" i="5"/>
  <c r="U170" i="5"/>
  <c r="K170" i="5"/>
  <c r="A170" i="5"/>
  <c r="AE169" i="5"/>
  <c r="U169" i="5"/>
  <c r="K169" i="5"/>
  <c r="A169" i="5"/>
  <c r="AE168" i="5"/>
  <c r="U168" i="5"/>
  <c r="K168" i="5"/>
  <c r="A168" i="5"/>
  <c r="AG167" i="5"/>
  <c r="AE167" i="5"/>
  <c r="W167" i="5"/>
  <c r="U167" i="5"/>
  <c r="M167" i="5"/>
  <c r="K167" i="5"/>
  <c r="C167" i="5"/>
  <c r="A167" i="5"/>
  <c r="AE165" i="5"/>
  <c r="U165" i="5"/>
  <c r="K165" i="5"/>
  <c r="A165" i="5"/>
  <c r="AE164" i="5"/>
  <c r="U164" i="5"/>
  <c r="K164" i="5"/>
  <c r="A164" i="5"/>
  <c r="AE163" i="5"/>
  <c r="U163" i="5"/>
  <c r="K163" i="5"/>
  <c r="A163" i="5"/>
  <c r="AG162" i="5"/>
  <c r="AE162" i="5"/>
  <c r="W162" i="5"/>
  <c r="U162" i="5"/>
  <c r="M162" i="5"/>
  <c r="K162" i="5"/>
  <c r="C162" i="5"/>
  <c r="A162" i="5"/>
  <c r="AE160" i="5"/>
  <c r="U160" i="5"/>
  <c r="K160" i="5"/>
  <c r="A160" i="5"/>
  <c r="AE159" i="5"/>
  <c r="U159" i="5"/>
  <c r="K159" i="5"/>
  <c r="C159" i="5"/>
  <c r="A159" i="5"/>
  <c r="AE158" i="5"/>
  <c r="U158" i="5"/>
  <c r="K158" i="5"/>
  <c r="A158" i="5"/>
  <c r="AG157" i="5"/>
  <c r="AE157" i="5"/>
  <c r="W157" i="5"/>
  <c r="U157" i="5"/>
  <c r="M157" i="5"/>
  <c r="K157" i="5"/>
  <c r="C157" i="5"/>
  <c r="A157" i="5"/>
  <c r="AI155" i="5"/>
  <c r="AG155" i="5"/>
  <c r="AG186" i="5" s="1"/>
  <c r="AE155" i="5"/>
  <c r="Y155" i="5"/>
  <c r="W155" i="5"/>
  <c r="W186" i="5" s="1"/>
  <c r="O155" i="5"/>
  <c r="M155" i="5"/>
  <c r="M186" i="5" s="1"/>
  <c r="E155" i="5"/>
  <c r="C155" i="5"/>
  <c r="C186" i="5" s="1"/>
  <c r="AI154" i="5"/>
  <c r="AG154" i="5"/>
  <c r="AG185" i="5" s="1"/>
  <c r="AE154" i="5"/>
  <c r="Y154" i="5"/>
  <c r="W154" i="5"/>
  <c r="W185" i="5" s="1"/>
  <c r="U154" i="5"/>
  <c r="O154" i="5"/>
  <c r="M154" i="5"/>
  <c r="M185" i="5" s="1"/>
  <c r="K154" i="5"/>
  <c r="E154" i="5"/>
  <c r="C154" i="5"/>
  <c r="C185" i="5" s="1"/>
  <c r="A154" i="5"/>
  <c r="I154" i="5" s="1"/>
  <c r="AI153" i="5"/>
  <c r="AI170" i="5" s="1"/>
  <c r="AG153" i="5"/>
  <c r="Y153" i="5"/>
  <c r="W153" i="5"/>
  <c r="U153" i="5"/>
  <c r="O153" i="5"/>
  <c r="O170" i="5" s="1"/>
  <c r="M153" i="5"/>
  <c r="M170" i="5" s="1"/>
  <c r="E153" i="5"/>
  <c r="C153" i="5"/>
  <c r="C160" i="5" s="1"/>
  <c r="AI152" i="5"/>
  <c r="AI169" i="5" s="1"/>
  <c r="AG152" i="5"/>
  <c r="Y152" i="5"/>
  <c r="W152" i="5"/>
  <c r="O152" i="5"/>
  <c r="M152" i="5"/>
  <c r="M169" i="5" s="1"/>
  <c r="E152" i="5"/>
  <c r="C152" i="5"/>
  <c r="AI151" i="5"/>
  <c r="AI168" i="5" s="1"/>
  <c r="AG151" i="5"/>
  <c r="AE151" i="5"/>
  <c r="Y151" i="5"/>
  <c r="Y168" i="5" s="1"/>
  <c r="W151" i="5"/>
  <c r="O151" i="5"/>
  <c r="O168" i="5" s="1"/>
  <c r="M151" i="5"/>
  <c r="M168" i="5" s="1"/>
  <c r="E151" i="5"/>
  <c r="C151" i="5"/>
  <c r="C158" i="5" s="1"/>
  <c r="A151" i="5"/>
  <c r="AL146" i="5"/>
  <c r="U155" i="5"/>
  <c r="AB146" i="5"/>
  <c r="R146" i="5"/>
  <c r="A155" i="5"/>
  <c r="H146" i="5"/>
  <c r="AL145" i="5"/>
  <c r="AB145" i="5"/>
  <c r="R145" i="5"/>
  <c r="H145" i="5"/>
  <c r="P145" i="5"/>
  <c r="Z145" i="5" s="1"/>
  <c r="AJ145" i="5" s="1"/>
  <c r="AL144" i="5"/>
  <c r="AI144" i="5"/>
  <c r="AB144" i="5"/>
  <c r="Y144" i="5"/>
  <c r="R144" i="5"/>
  <c r="N144" i="5"/>
  <c r="H144" i="5"/>
  <c r="D144" i="5"/>
  <c r="AL143" i="5"/>
  <c r="AB143" i="5"/>
  <c r="R143" i="5"/>
  <c r="A152" i="5"/>
  <c r="H143" i="5"/>
  <c r="AL142" i="5"/>
  <c r="AB142" i="5"/>
  <c r="R142" i="5"/>
  <c r="H142" i="5"/>
  <c r="AK129" i="5"/>
  <c r="AH129" i="5"/>
  <c r="AA129" i="5"/>
  <c r="X129" i="5"/>
  <c r="Q129" i="5"/>
  <c r="N129" i="5"/>
  <c r="G129" i="5"/>
  <c r="D129" i="5"/>
  <c r="AG128" i="5"/>
  <c r="W128" i="5"/>
  <c r="M128" i="5"/>
  <c r="C128" i="5"/>
  <c r="AK127" i="5"/>
  <c r="AH127" i="5"/>
  <c r="AG127" i="5"/>
  <c r="AA127" i="5"/>
  <c r="X127" i="5"/>
  <c r="W127" i="5"/>
  <c r="Q127" i="5"/>
  <c r="N127" i="5"/>
  <c r="M127" i="5"/>
  <c r="G127" i="5"/>
  <c r="D127" i="5"/>
  <c r="C127" i="5"/>
  <c r="AI126" i="5"/>
  <c r="Y126" i="5"/>
  <c r="O126" i="5"/>
  <c r="E126" i="5"/>
  <c r="AI125" i="5"/>
  <c r="Y125" i="5"/>
  <c r="O125" i="5"/>
  <c r="E125" i="5"/>
  <c r="AI124" i="5"/>
  <c r="Y124" i="5"/>
  <c r="O124" i="5"/>
  <c r="E124" i="5"/>
  <c r="AI123" i="5"/>
  <c r="Y123" i="5"/>
  <c r="O123" i="5"/>
  <c r="E123" i="5"/>
  <c r="AI122" i="5"/>
  <c r="Y122" i="5"/>
  <c r="O122" i="5"/>
  <c r="E122" i="5"/>
  <c r="AI121" i="5"/>
  <c r="Y121" i="5"/>
  <c r="O121" i="5"/>
  <c r="E121" i="5"/>
  <c r="AG118" i="5"/>
  <c r="W118" i="5"/>
  <c r="M118" i="5"/>
  <c r="C118" i="5"/>
  <c r="AG117" i="5"/>
  <c r="W117" i="5"/>
  <c r="M117" i="5"/>
  <c r="C117" i="5"/>
  <c r="AG116" i="5"/>
  <c r="W116" i="5"/>
  <c r="M116" i="5"/>
  <c r="C116" i="5"/>
  <c r="AG115" i="5"/>
  <c r="W115" i="5"/>
  <c r="M115" i="5"/>
  <c r="C115" i="5"/>
  <c r="AG114" i="5"/>
  <c r="W114" i="5"/>
  <c r="M114" i="5"/>
  <c r="C114" i="5"/>
  <c r="AG102" i="5"/>
  <c r="AF102" i="5"/>
  <c r="W102" i="5"/>
  <c r="V102" i="5"/>
  <c r="M102" i="5"/>
  <c r="L102" i="5"/>
  <c r="C102" i="5"/>
  <c r="B102" i="5"/>
  <c r="AG101" i="5"/>
  <c r="AF101" i="5"/>
  <c r="W101" i="5"/>
  <c r="V101" i="5"/>
  <c r="M101" i="5"/>
  <c r="L101" i="5"/>
  <c r="C101" i="5"/>
  <c r="B101" i="5"/>
  <c r="AG100" i="5"/>
  <c r="AF100" i="5"/>
  <c r="Y100" i="5"/>
  <c r="W100" i="5"/>
  <c r="V100" i="5"/>
  <c r="M100" i="5"/>
  <c r="L100" i="5"/>
  <c r="C100" i="5"/>
  <c r="B100" i="5"/>
  <c r="AG99" i="5"/>
  <c r="AE99" i="5"/>
  <c r="W99" i="5"/>
  <c r="U99" i="5"/>
  <c r="M99" i="5"/>
  <c r="K99" i="5"/>
  <c r="C99" i="5"/>
  <c r="A99" i="5"/>
  <c r="AG97" i="5"/>
  <c r="AF97" i="5"/>
  <c r="W97" i="5"/>
  <c r="V97" i="5"/>
  <c r="M97" i="5"/>
  <c r="L97" i="5"/>
  <c r="C97" i="5"/>
  <c r="B97" i="5"/>
  <c r="AG96" i="5"/>
  <c r="W96" i="5"/>
  <c r="M96" i="5"/>
  <c r="C96" i="5"/>
  <c r="AG95" i="5"/>
  <c r="AF95" i="5"/>
  <c r="W95" i="5"/>
  <c r="V95" i="5"/>
  <c r="M95" i="5"/>
  <c r="L95" i="5"/>
  <c r="C95" i="5"/>
  <c r="B95" i="5"/>
  <c r="AG94" i="5"/>
  <c r="AE94" i="5"/>
  <c r="W94" i="5"/>
  <c r="Y95" i="5" s="1"/>
  <c r="U94" i="5"/>
  <c r="M94" i="5"/>
  <c r="K94" i="5"/>
  <c r="C94" i="5"/>
  <c r="A94" i="5"/>
  <c r="AG92" i="5"/>
  <c r="AF92" i="5"/>
  <c r="W92" i="5"/>
  <c r="V92" i="5"/>
  <c r="M92" i="5"/>
  <c r="L92" i="5"/>
  <c r="C92" i="5"/>
  <c r="B92" i="5"/>
  <c r="AG91" i="5"/>
  <c r="AF91" i="5"/>
  <c r="W91" i="5"/>
  <c r="V91" i="5"/>
  <c r="M91" i="5"/>
  <c r="L91" i="5"/>
  <c r="C91" i="5"/>
  <c r="B91" i="5"/>
  <c r="AG90" i="5"/>
  <c r="AF90" i="5"/>
  <c r="W90" i="5"/>
  <c r="V90" i="5"/>
  <c r="M90" i="5"/>
  <c r="L90" i="5"/>
  <c r="C90" i="5"/>
  <c r="B90" i="5"/>
  <c r="AG89" i="5"/>
  <c r="AE89" i="5"/>
  <c r="W89" i="5"/>
  <c r="Y92" i="5" s="1"/>
  <c r="U89" i="5"/>
  <c r="M89" i="5"/>
  <c r="K89" i="5"/>
  <c r="C89" i="5"/>
  <c r="A89" i="5"/>
  <c r="AI87" i="5"/>
  <c r="AG87" i="5"/>
  <c r="AF87" i="5"/>
  <c r="Y87" i="5"/>
  <c r="W87" i="5"/>
  <c r="V87" i="5"/>
  <c r="O87" i="5"/>
  <c r="M87" i="5"/>
  <c r="L87" i="5"/>
  <c r="E87" i="5"/>
  <c r="C87" i="5"/>
  <c r="B87" i="5"/>
  <c r="AI86" i="5"/>
  <c r="AG86" i="5"/>
  <c r="AF86" i="5"/>
  <c r="Y86" i="5"/>
  <c r="W86" i="5"/>
  <c r="V86" i="5"/>
  <c r="O86" i="5"/>
  <c r="M86" i="5"/>
  <c r="L86" i="5"/>
  <c r="E86" i="5"/>
  <c r="C86" i="5"/>
  <c r="B86" i="5"/>
  <c r="AI85" i="5"/>
  <c r="AG85" i="5"/>
  <c r="AF85" i="5"/>
  <c r="Y85" i="5"/>
  <c r="W85" i="5"/>
  <c r="V85" i="5"/>
  <c r="O85" i="5"/>
  <c r="M85" i="5"/>
  <c r="L85" i="5"/>
  <c r="E85" i="5"/>
  <c r="C85" i="5"/>
  <c r="B85" i="5"/>
  <c r="AI84" i="5"/>
  <c r="AG84" i="5"/>
  <c r="AF84" i="5"/>
  <c r="Y84" i="5"/>
  <c r="W84" i="5"/>
  <c r="V84" i="5"/>
  <c r="O84" i="5"/>
  <c r="M84" i="5"/>
  <c r="L84" i="5"/>
  <c r="E84" i="5"/>
  <c r="E96" i="5" s="1"/>
  <c r="C84" i="5"/>
  <c r="B84" i="5"/>
  <c r="AI83" i="5"/>
  <c r="AG83" i="5"/>
  <c r="AF83" i="5"/>
  <c r="Y83" i="5"/>
  <c r="W83" i="5"/>
  <c r="V83" i="5"/>
  <c r="O83" i="5"/>
  <c r="M83" i="5"/>
  <c r="L83" i="5"/>
  <c r="E83" i="5"/>
  <c r="C83" i="5"/>
  <c r="B83" i="5"/>
  <c r="AL79" i="5"/>
  <c r="AK79" i="5"/>
  <c r="AJ79" i="5"/>
  <c r="AI79" i="5"/>
  <c r="AH79" i="5"/>
  <c r="AG79" i="5"/>
  <c r="AB79" i="5"/>
  <c r="AA79" i="5"/>
  <c r="Z79" i="5"/>
  <c r="Y79" i="5"/>
  <c r="X79" i="5"/>
  <c r="W79" i="5"/>
  <c r="R79" i="5"/>
  <c r="Q79" i="5"/>
  <c r="P79" i="5"/>
  <c r="O79" i="5"/>
  <c r="N79" i="5"/>
  <c r="M79" i="5"/>
  <c r="H79" i="5"/>
  <c r="G79" i="5"/>
  <c r="F79" i="5"/>
  <c r="E79" i="5"/>
  <c r="D79" i="5"/>
  <c r="C79" i="5"/>
  <c r="AL78" i="5"/>
  <c r="AG78" i="5"/>
  <c r="AE87" i="5" s="1"/>
  <c r="AB78" i="5"/>
  <c r="W78" i="5"/>
  <c r="U83" i="5" s="1"/>
  <c r="R78" i="5"/>
  <c r="M78" i="5"/>
  <c r="K86" i="5" s="1"/>
  <c r="H78" i="5"/>
  <c r="C78" i="5"/>
  <c r="AE86" i="5"/>
  <c r="AM86" i="5" s="1"/>
  <c r="AL77" i="5"/>
  <c r="AB77" i="5"/>
  <c r="R77" i="5"/>
  <c r="H77" i="5"/>
  <c r="AL76" i="5"/>
  <c r="AH76" i="5"/>
  <c r="U85" i="5"/>
  <c r="AB76" i="5"/>
  <c r="X76" i="5"/>
  <c r="R76" i="5"/>
  <c r="N76" i="5"/>
  <c r="H76" i="5"/>
  <c r="D76" i="5"/>
  <c r="AL75" i="5"/>
  <c r="AB75" i="5"/>
  <c r="R75" i="5"/>
  <c r="H75" i="5"/>
  <c r="AL74" i="5"/>
  <c r="AB74" i="5"/>
  <c r="R74" i="5"/>
  <c r="H74" i="5"/>
  <c r="AK61" i="5"/>
  <c r="AH61" i="5"/>
  <c r="AA61" i="5"/>
  <c r="X61" i="5"/>
  <c r="Q61" i="5"/>
  <c r="N61" i="5"/>
  <c r="G61" i="5"/>
  <c r="D61" i="5"/>
  <c r="AG60" i="5"/>
  <c r="W60" i="5"/>
  <c r="M60" i="5"/>
  <c r="C60" i="5"/>
  <c r="AK59" i="5"/>
  <c r="AH59" i="5"/>
  <c r="AG59" i="5"/>
  <c r="AA59" i="5"/>
  <c r="X59" i="5"/>
  <c r="W59" i="5"/>
  <c r="Q59" i="5"/>
  <c r="N59" i="5"/>
  <c r="M59" i="5"/>
  <c r="G59" i="5"/>
  <c r="D59" i="5"/>
  <c r="C59" i="5"/>
  <c r="AI58" i="5"/>
  <c r="Y58" i="5"/>
  <c r="O58" i="5"/>
  <c r="E58" i="5"/>
  <c r="AI57" i="5"/>
  <c r="Y57" i="5"/>
  <c r="O57" i="5"/>
  <c r="E57" i="5"/>
  <c r="AI56" i="5"/>
  <c r="Y56" i="5"/>
  <c r="O56" i="5"/>
  <c r="E56" i="5"/>
  <c r="AI55" i="5"/>
  <c r="Y55" i="5"/>
  <c r="O55" i="5"/>
  <c r="E55" i="5"/>
  <c r="AI54" i="5"/>
  <c r="Y54" i="5"/>
  <c r="O54" i="5"/>
  <c r="E54" i="5"/>
  <c r="AI53" i="5"/>
  <c r="Y53" i="5"/>
  <c r="O53" i="5"/>
  <c r="E53" i="5"/>
  <c r="AG50" i="5"/>
  <c r="W50" i="5"/>
  <c r="M50" i="5"/>
  <c r="C50" i="5"/>
  <c r="AG49" i="5"/>
  <c r="W49" i="5"/>
  <c r="M49" i="5"/>
  <c r="C49" i="5"/>
  <c r="AG48" i="5"/>
  <c r="W48" i="5"/>
  <c r="M48" i="5"/>
  <c r="C48" i="5"/>
  <c r="AG47" i="5"/>
  <c r="W47" i="5"/>
  <c r="M47" i="5"/>
  <c r="C47" i="5"/>
  <c r="AG46" i="5"/>
  <c r="W46" i="5"/>
  <c r="M46" i="5"/>
  <c r="C46" i="5"/>
  <c r="AG34" i="5"/>
  <c r="AF34" i="5"/>
  <c r="W34" i="5"/>
  <c r="V34" i="5"/>
  <c r="M34" i="5"/>
  <c r="L34" i="5"/>
  <c r="C34" i="5"/>
  <c r="B34" i="5"/>
  <c r="AG33" i="5"/>
  <c r="AF33" i="5"/>
  <c r="W33" i="5"/>
  <c r="V33" i="5"/>
  <c r="M33" i="5"/>
  <c r="L33" i="5"/>
  <c r="C33" i="5"/>
  <c r="B33" i="5"/>
  <c r="AG32" i="5"/>
  <c r="AF32" i="5"/>
  <c r="W32" i="5"/>
  <c r="V32" i="5"/>
  <c r="M32" i="5"/>
  <c r="L32" i="5"/>
  <c r="C32" i="5"/>
  <c r="B32" i="5"/>
  <c r="AG31" i="5"/>
  <c r="AE31" i="5"/>
  <c r="W31" i="5"/>
  <c r="U31" i="5"/>
  <c r="M31" i="5"/>
  <c r="K31" i="5"/>
  <c r="C31" i="5"/>
  <c r="A31" i="5"/>
  <c r="AG29" i="5"/>
  <c r="AF29" i="5"/>
  <c r="W29" i="5"/>
  <c r="V29" i="5"/>
  <c r="M29" i="5"/>
  <c r="L29" i="5"/>
  <c r="C29" i="5"/>
  <c r="B29" i="5"/>
  <c r="AG28" i="5"/>
  <c r="W28" i="5"/>
  <c r="M28" i="5"/>
  <c r="C28" i="5"/>
  <c r="AG27" i="5"/>
  <c r="AF27" i="5"/>
  <c r="W27" i="5"/>
  <c r="V27" i="5"/>
  <c r="M27" i="5"/>
  <c r="L27" i="5"/>
  <c r="C27" i="5"/>
  <c r="B27" i="5"/>
  <c r="AG26" i="5"/>
  <c r="AE26" i="5"/>
  <c r="W26" i="5"/>
  <c r="U26" i="5"/>
  <c r="M26" i="5"/>
  <c r="K26" i="5"/>
  <c r="C26" i="5"/>
  <c r="A26" i="5"/>
  <c r="AG24" i="5"/>
  <c r="AF24" i="5"/>
  <c r="W24" i="5"/>
  <c r="V24" i="5"/>
  <c r="M24" i="5"/>
  <c r="L24" i="5"/>
  <c r="C24" i="5"/>
  <c r="B24" i="5"/>
  <c r="AG23" i="5"/>
  <c r="AF23" i="5"/>
  <c r="W23" i="5"/>
  <c r="V23" i="5"/>
  <c r="M23" i="5"/>
  <c r="L23" i="5"/>
  <c r="C23" i="5"/>
  <c r="B23" i="5"/>
  <c r="AG22" i="5"/>
  <c r="AF22" i="5"/>
  <c r="W22" i="5"/>
  <c r="V22" i="5"/>
  <c r="M22" i="5"/>
  <c r="L22" i="5"/>
  <c r="C22" i="5"/>
  <c r="B22" i="5"/>
  <c r="AG21" i="5"/>
  <c r="AE21" i="5"/>
  <c r="W21" i="5"/>
  <c r="U21" i="5"/>
  <c r="M21" i="5"/>
  <c r="K21" i="5"/>
  <c r="C21" i="5"/>
  <c r="A21" i="5"/>
  <c r="AI19" i="5"/>
  <c r="AG19" i="5"/>
  <c r="AF19" i="5"/>
  <c r="Y19" i="5"/>
  <c r="W19" i="5"/>
  <c r="V19" i="5"/>
  <c r="O19" i="5"/>
  <c r="M19" i="5"/>
  <c r="L19" i="5"/>
  <c r="E19" i="5"/>
  <c r="C19" i="5"/>
  <c r="B19" i="5"/>
  <c r="AI18" i="5"/>
  <c r="AG18" i="5"/>
  <c r="AF18" i="5"/>
  <c r="Y18" i="5"/>
  <c r="W18" i="5"/>
  <c r="V18" i="5"/>
  <c r="O18" i="5"/>
  <c r="M18" i="5"/>
  <c r="L18" i="5"/>
  <c r="E18" i="5"/>
  <c r="C18" i="5"/>
  <c r="B18" i="5"/>
  <c r="AI17" i="5"/>
  <c r="AG17" i="5"/>
  <c r="AF17" i="5"/>
  <c r="Y17" i="5"/>
  <c r="W17" i="5"/>
  <c r="V17" i="5"/>
  <c r="O17" i="5"/>
  <c r="M17" i="5"/>
  <c r="L17" i="5"/>
  <c r="E17" i="5"/>
  <c r="C17" i="5"/>
  <c r="B17" i="5"/>
  <c r="AI16" i="5"/>
  <c r="AI33" i="5" s="1"/>
  <c r="AG16" i="5"/>
  <c r="AF16" i="5"/>
  <c r="Y16" i="5"/>
  <c r="W16" i="5"/>
  <c r="V16" i="5"/>
  <c r="O16" i="5"/>
  <c r="O33" i="5" s="1"/>
  <c r="M16" i="5"/>
  <c r="L16" i="5"/>
  <c r="E16" i="5"/>
  <c r="C16" i="5"/>
  <c r="B16" i="5"/>
  <c r="AI15" i="5"/>
  <c r="AG15" i="5"/>
  <c r="AF15" i="5"/>
  <c r="Y15" i="5"/>
  <c r="W15" i="5"/>
  <c r="V15" i="5"/>
  <c r="O15" i="5"/>
  <c r="M15" i="5"/>
  <c r="L15" i="5"/>
  <c r="E15" i="5"/>
  <c r="C15" i="5"/>
  <c r="B15" i="5"/>
  <c r="AL11" i="5"/>
  <c r="AK11" i="5"/>
  <c r="AJ11" i="5"/>
  <c r="AI11" i="5"/>
  <c r="AH11" i="5"/>
  <c r="AG11" i="5"/>
  <c r="AB11" i="5"/>
  <c r="AA11" i="5"/>
  <c r="Z11" i="5"/>
  <c r="Y11" i="5"/>
  <c r="X11" i="5"/>
  <c r="W11" i="5"/>
  <c r="R11" i="5"/>
  <c r="Q11" i="5"/>
  <c r="P11" i="5"/>
  <c r="O11" i="5"/>
  <c r="N11" i="5"/>
  <c r="M11" i="5"/>
  <c r="H11" i="5"/>
  <c r="G11" i="5"/>
  <c r="F11" i="5"/>
  <c r="E11" i="5"/>
  <c r="D11" i="5"/>
  <c r="C11" i="5"/>
  <c r="AL10" i="5"/>
  <c r="AG10" i="5"/>
  <c r="AE19" i="5" s="1"/>
  <c r="AB10" i="5"/>
  <c r="W10" i="5"/>
  <c r="R10" i="5"/>
  <c r="M10" i="5"/>
  <c r="K15" i="5" s="1"/>
  <c r="H10" i="5"/>
  <c r="C10" i="5"/>
  <c r="A18" i="5" s="1"/>
  <c r="AL9" i="5"/>
  <c r="AB9" i="5"/>
  <c r="R9" i="5"/>
  <c r="H9" i="5"/>
  <c r="AL8" i="5"/>
  <c r="AH8" i="5"/>
  <c r="AB8" i="5"/>
  <c r="X8" i="5"/>
  <c r="R8" i="5"/>
  <c r="N8" i="5"/>
  <c r="H8" i="5"/>
  <c r="D8" i="5"/>
  <c r="AL7" i="5"/>
  <c r="AB7" i="5"/>
  <c r="R7" i="5"/>
  <c r="H7" i="5"/>
  <c r="AE15" i="5"/>
  <c r="AL6" i="5"/>
  <c r="AB6" i="5"/>
  <c r="R6" i="5"/>
  <c r="H6" i="5"/>
  <c r="AC78" i="4"/>
  <c r="AC77" i="4"/>
  <c r="U86" i="4" s="1"/>
  <c r="AC76" i="4"/>
  <c r="AC75" i="4"/>
  <c r="AC74" i="4"/>
  <c r="U83" i="4" s="1"/>
  <c r="AM78" i="4"/>
  <c r="AM77" i="4"/>
  <c r="AM76" i="4"/>
  <c r="AM75" i="4"/>
  <c r="AM74" i="4"/>
  <c r="AM10" i="4"/>
  <c r="AM9" i="4"/>
  <c r="AM8" i="4"/>
  <c r="AM7" i="4"/>
  <c r="AM6" i="4"/>
  <c r="AC10" i="4"/>
  <c r="AC9" i="4"/>
  <c r="AC8" i="4"/>
  <c r="AC7" i="4"/>
  <c r="AC6" i="4"/>
  <c r="AK79" i="4"/>
  <c r="AI79" i="4"/>
  <c r="W78" i="3"/>
  <c r="W79" i="3"/>
  <c r="Y79" i="3"/>
  <c r="AA79" i="3"/>
  <c r="AK79" i="3"/>
  <c r="AI79" i="3"/>
  <c r="AG79" i="3"/>
  <c r="AG78" i="3"/>
  <c r="AG78" i="4"/>
  <c r="AG79" i="4"/>
  <c r="AA79" i="4"/>
  <c r="Y79" i="4"/>
  <c r="W79" i="4"/>
  <c r="W78" i="4"/>
  <c r="AH197" i="4"/>
  <c r="X197" i="4"/>
  <c r="AG196" i="4"/>
  <c r="W196" i="4"/>
  <c r="AK195" i="4"/>
  <c r="AH195" i="4"/>
  <c r="AG195" i="4"/>
  <c r="AA195" i="4"/>
  <c r="X195" i="4"/>
  <c r="W195" i="4"/>
  <c r="AI193" i="4"/>
  <c r="Y193" i="4"/>
  <c r="AI192" i="4"/>
  <c r="Y192" i="4"/>
  <c r="AI191" i="4"/>
  <c r="Y191" i="4"/>
  <c r="AI190" i="4"/>
  <c r="Y190" i="4"/>
  <c r="AI189" i="4"/>
  <c r="Y189" i="4"/>
  <c r="AI186" i="4"/>
  <c r="Y186" i="4"/>
  <c r="AI185" i="4"/>
  <c r="Y185" i="4"/>
  <c r="AI184" i="4"/>
  <c r="Y184" i="4"/>
  <c r="AI183" i="4"/>
  <c r="Y183" i="4"/>
  <c r="AI182" i="4"/>
  <c r="Y182" i="4"/>
  <c r="AE170" i="4"/>
  <c r="U170" i="4"/>
  <c r="AE169" i="4"/>
  <c r="U169" i="4"/>
  <c r="AE168" i="4"/>
  <c r="U168" i="4"/>
  <c r="AG167" i="4"/>
  <c r="AE167" i="4"/>
  <c r="W167" i="4"/>
  <c r="U167" i="4"/>
  <c r="AE165" i="4"/>
  <c r="U165" i="4"/>
  <c r="AE164" i="4"/>
  <c r="U164" i="4"/>
  <c r="AE163" i="4"/>
  <c r="U163" i="4"/>
  <c r="AG162" i="4"/>
  <c r="AE162" i="4"/>
  <c r="W162" i="4"/>
  <c r="U162" i="4"/>
  <c r="AE160" i="4"/>
  <c r="U160" i="4"/>
  <c r="AE159" i="4"/>
  <c r="U159" i="4"/>
  <c r="AE158" i="4"/>
  <c r="U158" i="4"/>
  <c r="AG157" i="4"/>
  <c r="AE157" i="4"/>
  <c r="W157" i="4"/>
  <c r="U157" i="4"/>
  <c r="AI155" i="4"/>
  <c r="AG155" i="4"/>
  <c r="AG186" i="4" s="1"/>
  <c r="Y155" i="4"/>
  <c r="W155" i="4"/>
  <c r="W186" i="4" s="1"/>
  <c r="AI154" i="4"/>
  <c r="AG154" i="4"/>
  <c r="AG185" i="4" s="1"/>
  <c r="Y154" i="4"/>
  <c r="W154" i="4"/>
  <c r="W185" i="4" s="1"/>
  <c r="AI153" i="4"/>
  <c r="AG153" i="4"/>
  <c r="AG184" i="4" s="1"/>
  <c r="Y153" i="4"/>
  <c r="Y170" i="4" s="1"/>
  <c r="W153" i="4"/>
  <c r="W184" i="4" s="1"/>
  <c r="AI152" i="4"/>
  <c r="AI164" i="4" s="1"/>
  <c r="AG152" i="4"/>
  <c r="AG183" i="4" s="1"/>
  <c r="Y152" i="4"/>
  <c r="W152" i="4"/>
  <c r="W183" i="4" s="1"/>
  <c r="AI151" i="4"/>
  <c r="AG151" i="4"/>
  <c r="AG182" i="4" s="1"/>
  <c r="Y151" i="4"/>
  <c r="W151" i="4"/>
  <c r="W182" i="4" s="1"/>
  <c r="AE155" i="4"/>
  <c r="AE186" i="4" s="1"/>
  <c r="AM186" i="4" s="1"/>
  <c r="AL146" i="4"/>
  <c r="U155" i="4"/>
  <c r="U186" i="4" s="1"/>
  <c r="AB146" i="4"/>
  <c r="AE154" i="4"/>
  <c r="AE185" i="4" s="1"/>
  <c r="AL145" i="4"/>
  <c r="U154" i="4"/>
  <c r="U185" i="4" s="1"/>
  <c r="AB145" i="4"/>
  <c r="AE153" i="4"/>
  <c r="AE184" i="4" s="1"/>
  <c r="AL144" i="4"/>
  <c r="AI144" i="4"/>
  <c r="U153" i="4"/>
  <c r="AB144" i="4"/>
  <c r="Y144" i="4"/>
  <c r="AE152" i="4"/>
  <c r="AL143" i="4"/>
  <c r="U152" i="4"/>
  <c r="U183" i="4" s="1"/>
  <c r="AB143" i="4"/>
  <c r="AE151" i="4"/>
  <c r="AL142" i="4"/>
  <c r="U151" i="4"/>
  <c r="AB142" i="4"/>
  <c r="AK129" i="4"/>
  <c r="AH129" i="4"/>
  <c r="AA129" i="4"/>
  <c r="X129" i="4"/>
  <c r="AG128" i="4"/>
  <c r="W128" i="4"/>
  <c r="AK127" i="4"/>
  <c r="AH127" i="4"/>
  <c r="AG127" i="4"/>
  <c r="AA127" i="4"/>
  <c r="X127" i="4"/>
  <c r="W127" i="4"/>
  <c r="AI126" i="4"/>
  <c r="Y126" i="4"/>
  <c r="AI125" i="4"/>
  <c r="Y125" i="4"/>
  <c r="AI124" i="4"/>
  <c r="Y124" i="4"/>
  <c r="AI123" i="4"/>
  <c r="Y123" i="4"/>
  <c r="AI122" i="4"/>
  <c r="Y122" i="4"/>
  <c r="AI121" i="4"/>
  <c r="Y121" i="4"/>
  <c r="AG118" i="4"/>
  <c r="W118" i="4"/>
  <c r="AG117" i="4"/>
  <c r="W117" i="4"/>
  <c r="AG116" i="4"/>
  <c r="W116" i="4"/>
  <c r="AG115" i="4"/>
  <c r="W115" i="4"/>
  <c r="AG114" i="4"/>
  <c r="W114" i="4"/>
  <c r="AG102" i="4"/>
  <c r="AF102" i="4"/>
  <c r="W102" i="4"/>
  <c r="V102" i="4"/>
  <c r="AG101" i="4"/>
  <c r="AF101" i="4"/>
  <c r="W101" i="4"/>
  <c r="V101" i="4"/>
  <c r="AG100" i="4"/>
  <c r="AF100" i="4"/>
  <c r="W100" i="4"/>
  <c r="V100" i="4"/>
  <c r="AG99" i="4"/>
  <c r="AE99" i="4"/>
  <c r="W99" i="4"/>
  <c r="U99" i="4"/>
  <c r="AG97" i="4"/>
  <c r="AF97" i="4"/>
  <c r="W97" i="4"/>
  <c r="V97" i="4"/>
  <c r="AG96" i="4"/>
  <c r="W96" i="4"/>
  <c r="AG95" i="4"/>
  <c r="AF95" i="4"/>
  <c r="W95" i="4"/>
  <c r="V95" i="4"/>
  <c r="AG94" i="4"/>
  <c r="AE94" i="4"/>
  <c r="W94" i="4"/>
  <c r="U94" i="4"/>
  <c r="AG92" i="4"/>
  <c r="AF92" i="4"/>
  <c r="W92" i="4"/>
  <c r="V92" i="4"/>
  <c r="AG91" i="4"/>
  <c r="AF91" i="4"/>
  <c r="W91" i="4"/>
  <c r="V91" i="4"/>
  <c r="AG90" i="4"/>
  <c r="AF90" i="4"/>
  <c r="W90" i="4"/>
  <c r="V90" i="4"/>
  <c r="AG89" i="4"/>
  <c r="AE89" i="4"/>
  <c r="W89" i="4"/>
  <c r="U89" i="4"/>
  <c r="AI87" i="4"/>
  <c r="AG87" i="4"/>
  <c r="AF87" i="4"/>
  <c r="Y87" i="4"/>
  <c r="W87" i="4"/>
  <c r="V87" i="4"/>
  <c r="U87" i="4"/>
  <c r="W111" i="4" s="1"/>
  <c r="AI86" i="4"/>
  <c r="AG86" i="4"/>
  <c r="AF86" i="4"/>
  <c r="Y86" i="4"/>
  <c r="W86" i="4"/>
  <c r="V86" i="4"/>
  <c r="AI85" i="4"/>
  <c r="AG85" i="4"/>
  <c r="AF85" i="4"/>
  <c r="Y85" i="4"/>
  <c r="W85" i="4"/>
  <c r="V85" i="4"/>
  <c r="AI84" i="4"/>
  <c r="AI101" i="4" s="1"/>
  <c r="AG84" i="4"/>
  <c r="AF84" i="4"/>
  <c r="Y84" i="4"/>
  <c r="W84" i="4"/>
  <c r="V84" i="4"/>
  <c r="AI83" i="4"/>
  <c r="AG83" i="4"/>
  <c r="AF83" i="4"/>
  <c r="Y83" i="4"/>
  <c r="Y90" i="4" s="1"/>
  <c r="W83" i="4"/>
  <c r="V83" i="4"/>
  <c r="AL79" i="4"/>
  <c r="AJ79" i="4"/>
  <c r="AH79" i="4"/>
  <c r="AB79" i="4"/>
  <c r="Z79" i="4"/>
  <c r="X79" i="4"/>
  <c r="AL78" i="4"/>
  <c r="AB78" i="4"/>
  <c r="AL77" i="4"/>
  <c r="AB77" i="4"/>
  <c r="AL76" i="4"/>
  <c r="AH76" i="4"/>
  <c r="AB76" i="4"/>
  <c r="X76" i="4"/>
  <c r="AL75" i="4"/>
  <c r="U84" i="4"/>
  <c r="AB75" i="4"/>
  <c r="AL74" i="4"/>
  <c r="AB74" i="4"/>
  <c r="AK61" i="4"/>
  <c r="AH61" i="4"/>
  <c r="AA61" i="4"/>
  <c r="X61" i="4"/>
  <c r="AG60" i="4"/>
  <c r="W60" i="4"/>
  <c r="AK59" i="4"/>
  <c r="AH59" i="4"/>
  <c r="AG59" i="4"/>
  <c r="AA59" i="4"/>
  <c r="X59" i="4"/>
  <c r="W59" i="4"/>
  <c r="AI58" i="4"/>
  <c r="Y58" i="4"/>
  <c r="AI57" i="4"/>
  <c r="Y57" i="4"/>
  <c r="AI56" i="4"/>
  <c r="Y56" i="4"/>
  <c r="AI55" i="4"/>
  <c r="Y55" i="4"/>
  <c r="AI54" i="4"/>
  <c r="Y54" i="4"/>
  <c r="AI53" i="4"/>
  <c r="Y53" i="4"/>
  <c r="AG50" i="4"/>
  <c r="W50" i="4"/>
  <c r="AG49" i="4"/>
  <c r="W49" i="4"/>
  <c r="AG48" i="4"/>
  <c r="W48" i="4"/>
  <c r="AG47" i="4"/>
  <c r="W47" i="4"/>
  <c r="AG46" i="4"/>
  <c r="W46" i="4"/>
  <c r="AG34" i="4"/>
  <c r="AF34" i="4"/>
  <c r="W34" i="4"/>
  <c r="V34" i="4"/>
  <c r="AG33" i="4"/>
  <c r="AF33" i="4"/>
  <c r="W33" i="4"/>
  <c r="V33" i="4"/>
  <c r="AG32" i="4"/>
  <c r="AF32" i="4"/>
  <c r="W32" i="4"/>
  <c r="V32" i="4"/>
  <c r="AG31" i="4"/>
  <c r="AE31" i="4"/>
  <c r="W31" i="4"/>
  <c r="U31" i="4"/>
  <c r="AG29" i="4"/>
  <c r="AF29" i="4"/>
  <c r="W29" i="4"/>
  <c r="V29" i="4"/>
  <c r="AG28" i="4"/>
  <c r="W28" i="4"/>
  <c r="AG27" i="4"/>
  <c r="AF27" i="4"/>
  <c r="W27" i="4"/>
  <c r="V27" i="4"/>
  <c r="AG26" i="4"/>
  <c r="AE26" i="4"/>
  <c r="W26" i="4"/>
  <c r="U26" i="4"/>
  <c r="AG24" i="4"/>
  <c r="AF24" i="4"/>
  <c r="W24" i="4"/>
  <c r="V24" i="4"/>
  <c r="AG23" i="4"/>
  <c r="AF23" i="4"/>
  <c r="W23" i="4"/>
  <c r="V23" i="4"/>
  <c r="AG22" i="4"/>
  <c r="AF22" i="4"/>
  <c r="W22" i="4"/>
  <c r="V22" i="4"/>
  <c r="AG21" i="4"/>
  <c r="AE21" i="4"/>
  <c r="W21" i="4"/>
  <c r="U21" i="4"/>
  <c r="AI19" i="4"/>
  <c r="AG19" i="4"/>
  <c r="AF19" i="4"/>
  <c r="Y19" i="4"/>
  <c r="W19" i="4"/>
  <c r="V19" i="4"/>
  <c r="AI18" i="4"/>
  <c r="AG18" i="4"/>
  <c r="AF18" i="4"/>
  <c r="Y18" i="4"/>
  <c r="W18" i="4"/>
  <c r="V18" i="4"/>
  <c r="AI17" i="4"/>
  <c r="AG17" i="4"/>
  <c r="AF17" i="4"/>
  <c r="Y17" i="4"/>
  <c r="W17" i="4"/>
  <c r="V17" i="4"/>
  <c r="AI16" i="4"/>
  <c r="AG16" i="4"/>
  <c r="AF16" i="4"/>
  <c r="Y16" i="4"/>
  <c r="Y33" i="4" s="1"/>
  <c r="W16" i="4"/>
  <c r="V16" i="4"/>
  <c r="AI15" i="4"/>
  <c r="AG15" i="4"/>
  <c r="AF15" i="4"/>
  <c r="Y15" i="4"/>
  <c r="W15" i="4"/>
  <c r="V15" i="4"/>
  <c r="AL11" i="4"/>
  <c r="AK11" i="4"/>
  <c r="AJ11" i="4"/>
  <c r="AI11" i="4"/>
  <c r="AH11" i="4"/>
  <c r="AG11" i="4"/>
  <c r="AB11" i="4"/>
  <c r="AA11" i="4"/>
  <c r="Z11" i="4"/>
  <c r="Y11" i="4"/>
  <c r="X11" i="4"/>
  <c r="W11" i="4"/>
  <c r="AL10" i="4"/>
  <c r="AG10" i="4"/>
  <c r="AB10" i="4"/>
  <c r="W10" i="4"/>
  <c r="U18" i="4" s="1"/>
  <c r="W42" i="4" s="1"/>
  <c r="AL9" i="4"/>
  <c r="AB9" i="4"/>
  <c r="AL8" i="4"/>
  <c r="AH8" i="4"/>
  <c r="AB8" i="4"/>
  <c r="X8" i="4"/>
  <c r="AL7" i="4"/>
  <c r="AB7" i="4"/>
  <c r="AL6" i="4"/>
  <c r="U15" i="4"/>
  <c r="AB6" i="4"/>
  <c r="Y155" i="3"/>
  <c r="Y154" i="3"/>
  <c r="Y153" i="3"/>
  <c r="Y170" i="3" s="1"/>
  <c r="Y152" i="3"/>
  <c r="Y151" i="3"/>
  <c r="AI155" i="3"/>
  <c r="AI154" i="3"/>
  <c r="AI153" i="3"/>
  <c r="AI152" i="3"/>
  <c r="AI151" i="3"/>
  <c r="AI87" i="3"/>
  <c r="AI86" i="3"/>
  <c r="AI85" i="3"/>
  <c r="AI84" i="3"/>
  <c r="AI83" i="3"/>
  <c r="AI19" i="3"/>
  <c r="AI18" i="3"/>
  <c r="AI17" i="3"/>
  <c r="AI16" i="3"/>
  <c r="AI15" i="3"/>
  <c r="AI32" i="3" s="1"/>
  <c r="Y87" i="3"/>
  <c r="Y86" i="3"/>
  <c r="Y85" i="3"/>
  <c r="Y84" i="3"/>
  <c r="Y83" i="3"/>
  <c r="Y144" i="3"/>
  <c r="AI144" i="3"/>
  <c r="Y19" i="3"/>
  <c r="Y18" i="3"/>
  <c r="Y17" i="3"/>
  <c r="Y16" i="3"/>
  <c r="Y15" i="3"/>
  <c r="AK11" i="3"/>
  <c r="AI11" i="3"/>
  <c r="AG11" i="3"/>
  <c r="AG10" i="3"/>
  <c r="AA11" i="3"/>
  <c r="Y11" i="3"/>
  <c r="W11" i="3"/>
  <c r="W10" i="3"/>
  <c r="AH76" i="3"/>
  <c r="X76" i="3"/>
  <c r="AH8" i="3"/>
  <c r="X8" i="3"/>
  <c r="AH197" i="3"/>
  <c r="AG196" i="3"/>
  <c r="AK195" i="3"/>
  <c r="AH195" i="3"/>
  <c r="AG195" i="3"/>
  <c r="AI193" i="3"/>
  <c r="AI192" i="3"/>
  <c r="AI191" i="3"/>
  <c r="AI190" i="3"/>
  <c r="AI189" i="3"/>
  <c r="AI186" i="3"/>
  <c r="AI185" i="3"/>
  <c r="AI184" i="3"/>
  <c r="AI183" i="3"/>
  <c r="AI182" i="3"/>
  <c r="AE170" i="3"/>
  <c r="AE169" i="3"/>
  <c r="AG168" i="3"/>
  <c r="AE168" i="3"/>
  <c r="AG167" i="3"/>
  <c r="AE167" i="3"/>
  <c r="AE165" i="3"/>
  <c r="AE164" i="3"/>
  <c r="AE163" i="3"/>
  <c r="AG162" i="3"/>
  <c r="AE162" i="3"/>
  <c r="AE160" i="3"/>
  <c r="AE159" i="3"/>
  <c r="AE158" i="3"/>
  <c r="AG157" i="3"/>
  <c r="AE157" i="3"/>
  <c r="AG155" i="3"/>
  <c r="AG186" i="3" s="1"/>
  <c r="AG154" i="3"/>
  <c r="AG185" i="3" s="1"/>
  <c r="AG153" i="3"/>
  <c r="AG184" i="3" s="1"/>
  <c r="AG152" i="3"/>
  <c r="AG183" i="3" s="1"/>
  <c r="AG151" i="3"/>
  <c r="AG182" i="3" s="1"/>
  <c r="AM146" i="3"/>
  <c r="AE155" i="3" s="1"/>
  <c r="AL146" i="3"/>
  <c r="AM145" i="3"/>
  <c r="AE154" i="3" s="1"/>
  <c r="AL145" i="3"/>
  <c r="AM144" i="3"/>
  <c r="AE153" i="3" s="1"/>
  <c r="AL144" i="3"/>
  <c r="AM143" i="3"/>
  <c r="AE152" i="3" s="1"/>
  <c r="AL143" i="3"/>
  <c r="AM142" i="3"/>
  <c r="AL142" i="3"/>
  <c r="AI142" i="3"/>
  <c r="AK129" i="3"/>
  <c r="AH129" i="3"/>
  <c r="AG128" i="3"/>
  <c r="AK127" i="3"/>
  <c r="AH127" i="3"/>
  <c r="AG127" i="3"/>
  <c r="AI126" i="3"/>
  <c r="AI125" i="3"/>
  <c r="AI124" i="3"/>
  <c r="AI123" i="3"/>
  <c r="AI122" i="3"/>
  <c r="AI121" i="3"/>
  <c r="AG118" i="3"/>
  <c r="AG117" i="3"/>
  <c r="AG116" i="3"/>
  <c r="AG115" i="3"/>
  <c r="AG114" i="3"/>
  <c r="AG102" i="3"/>
  <c r="AF102" i="3"/>
  <c r="AG101" i="3"/>
  <c r="AF101" i="3"/>
  <c r="AG100" i="3"/>
  <c r="AF100" i="3"/>
  <c r="AG99" i="3"/>
  <c r="AI102" i="3" s="1"/>
  <c r="AE99" i="3"/>
  <c r="AG97" i="3"/>
  <c r="AF97" i="3"/>
  <c r="AG96" i="3"/>
  <c r="AG95" i="3"/>
  <c r="AF95" i="3"/>
  <c r="AG94" i="3"/>
  <c r="AE94" i="3"/>
  <c r="AG92" i="3"/>
  <c r="AF92" i="3"/>
  <c r="AG91" i="3"/>
  <c r="AF91" i="3"/>
  <c r="AG90" i="3"/>
  <c r="AF90" i="3"/>
  <c r="AG89" i="3"/>
  <c r="AE89" i="3"/>
  <c r="AG87" i="3"/>
  <c r="AF87" i="3"/>
  <c r="AG86" i="3"/>
  <c r="AF86" i="3"/>
  <c r="AG85" i="3"/>
  <c r="AF85" i="3"/>
  <c r="AG84" i="3"/>
  <c r="AF84" i="3"/>
  <c r="AG83" i="3"/>
  <c r="AF83" i="3"/>
  <c r="AL79" i="3"/>
  <c r="AJ79" i="3"/>
  <c r="AH79" i="3"/>
  <c r="AM78" i="3"/>
  <c r="AL78" i="3"/>
  <c r="AM77" i="3"/>
  <c r="AL77" i="3"/>
  <c r="AM76" i="3"/>
  <c r="AE85" i="3" s="1"/>
  <c r="AL76" i="3"/>
  <c r="AM75" i="3"/>
  <c r="AL75" i="3"/>
  <c r="AM74" i="3"/>
  <c r="AL74" i="3"/>
  <c r="AH74" i="3"/>
  <c r="AK61" i="3"/>
  <c r="AH61" i="3"/>
  <c r="AG60" i="3"/>
  <c r="AK59" i="3"/>
  <c r="AH59" i="3"/>
  <c r="AG59" i="3"/>
  <c r="AI58" i="3"/>
  <c r="AI57" i="3"/>
  <c r="AI56" i="3"/>
  <c r="AI55" i="3"/>
  <c r="AI54" i="3"/>
  <c r="AI53" i="3"/>
  <c r="AG50" i="3"/>
  <c r="AG49" i="3"/>
  <c r="AG48" i="3"/>
  <c r="AG47" i="3"/>
  <c r="AG46" i="3"/>
  <c r="AG34" i="3"/>
  <c r="AF34" i="3"/>
  <c r="AG33" i="3"/>
  <c r="AF33" i="3"/>
  <c r="AG32" i="3"/>
  <c r="AF32" i="3"/>
  <c r="AG31" i="3"/>
  <c r="AE31" i="3"/>
  <c r="AG29" i="3"/>
  <c r="AF29" i="3"/>
  <c r="AG28" i="3"/>
  <c r="AG27" i="3"/>
  <c r="AF27" i="3"/>
  <c r="AG26" i="3"/>
  <c r="AE26" i="3"/>
  <c r="AG24" i="3"/>
  <c r="AF24" i="3"/>
  <c r="AG23" i="3"/>
  <c r="AF23" i="3"/>
  <c r="AG22" i="3"/>
  <c r="AF22" i="3"/>
  <c r="AG21" i="3"/>
  <c r="AE21" i="3"/>
  <c r="AG19" i="3"/>
  <c r="AF19" i="3"/>
  <c r="AG18" i="3"/>
  <c r="AF18" i="3"/>
  <c r="AG17" i="3"/>
  <c r="AF17" i="3"/>
  <c r="AG16" i="3"/>
  <c r="AF16" i="3"/>
  <c r="AG15" i="3"/>
  <c r="AF15" i="3"/>
  <c r="AL11" i="3"/>
  <c r="AJ11" i="3"/>
  <c r="AH11" i="3"/>
  <c r="AM10" i="3"/>
  <c r="AL10" i="3"/>
  <c r="AM9" i="3"/>
  <c r="AL9" i="3"/>
  <c r="AM8" i="3"/>
  <c r="AL8" i="3"/>
  <c r="AM7" i="3"/>
  <c r="AL7" i="3"/>
  <c r="AM6" i="3"/>
  <c r="AL6" i="3"/>
  <c r="AH6" i="3"/>
  <c r="X197" i="3"/>
  <c r="W196" i="3"/>
  <c r="AA195" i="3"/>
  <c r="X195" i="3"/>
  <c r="W195" i="3"/>
  <c r="Y193" i="3"/>
  <c r="Y192" i="3"/>
  <c r="Y191" i="3"/>
  <c r="Y190" i="3"/>
  <c r="Y189" i="3"/>
  <c r="Y186" i="3"/>
  <c r="Y185" i="3"/>
  <c r="Y184" i="3"/>
  <c r="Y183" i="3"/>
  <c r="Y182" i="3"/>
  <c r="U170" i="3"/>
  <c r="U169" i="3"/>
  <c r="U168" i="3"/>
  <c r="W167" i="3"/>
  <c r="Y168" i="3" s="1"/>
  <c r="U167" i="3"/>
  <c r="U165" i="3"/>
  <c r="U164" i="3"/>
  <c r="U163" i="3"/>
  <c r="W162" i="3"/>
  <c r="Y163" i="3" s="1"/>
  <c r="U162" i="3"/>
  <c r="U160" i="3"/>
  <c r="U159" i="3"/>
  <c r="U158" i="3"/>
  <c r="W157" i="3"/>
  <c r="U157" i="3"/>
  <c r="W155" i="3"/>
  <c r="W186" i="3" s="1"/>
  <c r="W154" i="3"/>
  <c r="W185" i="3" s="1"/>
  <c r="W153" i="3"/>
  <c r="W184" i="3" s="1"/>
  <c r="W152" i="3"/>
  <c r="W183" i="3" s="1"/>
  <c r="W151" i="3"/>
  <c r="W182" i="3" s="1"/>
  <c r="AC146" i="3"/>
  <c r="U155" i="3" s="1"/>
  <c r="AB146" i="3"/>
  <c r="AC145" i="3"/>
  <c r="U154" i="3" s="1"/>
  <c r="U185" i="3" s="1"/>
  <c r="AB145" i="3"/>
  <c r="AC144" i="3"/>
  <c r="U153" i="3" s="1"/>
  <c r="AB144" i="3"/>
  <c r="AC143" i="3"/>
  <c r="U152" i="3" s="1"/>
  <c r="AB143" i="3"/>
  <c r="AC142" i="3"/>
  <c r="AB142" i="3"/>
  <c r="Y142" i="3"/>
  <c r="AA129" i="3"/>
  <c r="X129" i="3"/>
  <c r="W128" i="3"/>
  <c r="AA127" i="3"/>
  <c r="X127" i="3"/>
  <c r="W127" i="3"/>
  <c r="Y126" i="3"/>
  <c r="Y125" i="3"/>
  <c r="Y124" i="3"/>
  <c r="Y123" i="3"/>
  <c r="Y122" i="3"/>
  <c r="Y121" i="3"/>
  <c r="W118" i="3"/>
  <c r="W117" i="3"/>
  <c r="W116" i="3"/>
  <c r="W115" i="3"/>
  <c r="W114" i="3"/>
  <c r="W102" i="3"/>
  <c r="V102" i="3"/>
  <c r="W101" i="3"/>
  <c r="V101" i="3"/>
  <c r="W100" i="3"/>
  <c r="V100" i="3"/>
  <c r="W99" i="3"/>
  <c r="Y102" i="3" s="1"/>
  <c r="U99" i="3"/>
  <c r="W97" i="3"/>
  <c r="V97" i="3"/>
  <c r="W96" i="3"/>
  <c r="W95" i="3"/>
  <c r="V95" i="3"/>
  <c r="W94" i="3"/>
  <c r="U94" i="3"/>
  <c r="W92" i="3"/>
  <c r="V92" i="3"/>
  <c r="W91" i="3"/>
  <c r="V91" i="3"/>
  <c r="W90" i="3"/>
  <c r="V90" i="3"/>
  <c r="W89" i="3"/>
  <c r="Y90" i="3" s="1"/>
  <c r="U89" i="3"/>
  <c r="W87" i="3"/>
  <c r="V87" i="3"/>
  <c r="W86" i="3"/>
  <c r="V86" i="3"/>
  <c r="W85" i="3"/>
  <c r="V85" i="3"/>
  <c r="Y101" i="3"/>
  <c r="W84" i="3"/>
  <c r="V84" i="3"/>
  <c r="W83" i="3"/>
  <c r="V83" i="3"/>
  <c r="AB79" i="3"/>
  <c r="Z79" i="3"/>
  <c r="X79" i="3"/>
  <c r="AC78" i="3"/>
  <c r="AB78" i="3"/>
  <c r="AC77" i="3"/>
  <c r="AB77" i="3"/>
  <c r="AC76" i="3"/>
  <c r="AB76" i="3"/>
  <c r="AC75" i="3"/>
  <c r="AB75" i="3"/>
  <c r="AC74" i="3"/>
  <c r="AB74" i="3"/>
  <c r="X74" i="3"/>
  <c r="AA61" i="3"/>
  <c r="X61" i="3"/>
  <c r="W60" i="3"/>
  <c r="AA59" i="3"/>
  <c r="X59" i="3"/>
  <c r="W59" i="3"/>
  <c r="Y58" i="3"/>
  <c r="Y57" i="3"/>
  <c r="Y56" i="3"/>
  <c r="Y55" i="3"/>
  <c r="Y54" i="3"/>
  <c r="Y53" i="3"/>
  <c r="W50" i="3"/>
  <c r="W49" i="3"/>
  <c r="W48" i="3"/>
  <c r="W47" i="3"/>
  <c r="W46" i="3"/>
  <c r="W34" i="3"/>
  <c r="V34" i="3"/>
  <c r="W33" i="3"/>
  <c r="V33" i="3"/>
  <c r="W32" i="3"/>
  <c r="V32" i="3"/>
  <c r="W31" i="3"/>
  <c r="U31" i="3"/>
  <c r="W29" i="3"/>
  <c r="V29" i="3"/>
  <c r="W28" i="3"/>
  <c r="W27" i="3"/>
  <c r="V27" i="3"/>
  <c r="W26" i="3"/>
  <c r="U26" i="3"/>
  <c r="W24" i="3"/>
  <c r="V24" i="3"/>
  <c r="W23" i="3"/>
  <c r="V23" i="3"/>
  <c r="W22" i="3"/>
  <c r="V22" i="3"/>
  <c r="W21" i="3"/>
  <c r="U21" i="3"/>
  <c r="W19" i="3"/>
  <c r="V19" i="3"/>
  <c r="W18" i="3"/>
  <c r="V18" i="3"/>
  <c r="W17" i="3"/>
  <c r="V17" i="3"/>
  <c r="W16" i="3"/>
  <c r="V16" i="3"/>
  <c r="W15" i="3"/>
  <c r="V15" i="3"/>
  <c r="AB11" i="3"/>
  <c r="Z11" i="3"/>
  <c r="X11" i="3"/>
  <c r="AC10" i="3"/>
  <c r="AB10" i="3"/>
  <c r="AC9" i="3"/>
  <c r="AB9" i="3"/>
  <c r="AC8" i="3"/>
  <c r="AB8" i="3"/>
  <c r="AC7" i="3"/>
  <c r="AB7" i="3"/>
  <c r="AC6" i="3"/>
  <c r="AB6" i="3"/>
  <c r="X6" i="3"/>
  <c r="A35" i="1"/>
  <c r="A34" i="1"/>
  <c r="AM87" i="7" l="1"/>
  <c r="U184" i="6"/>
  <c r="Y160" i="3"/>
  <c r="E34" i="5"/>
  <c r="A85" i="5"/>
  <c r="C109" i="5" s="1"/>
  <c r="Y90" i="5"/>
  <c r="E34" i="6"/>
  <c r="O101" i="6"/>
  <c r="C183" i="6"/>
  <c r="AE184" i="7"/>
  <c r="E102" i="5"/>
  <c r="E32" i="7"/>
  <c r="E34" i="7"/>
  <c r="AE183" i="4"/>
  <c r="AM183" i="4" s="1"/>
  <c r="AE19" i="4"/>
  <c r="U15" i="5"/>
  <c r="AC15" i="5" s="1"/>
  <c r="Y28" i="5"/>
  <c r="Y33" i="3"/>
  <c r="Y100" i="3"/>
  <c r="Y158" i="3"/>
  <c r="AI163" i="3"/>
  <c r="AM185" i="4"/>
  <c r="O32" i="5"/>
  <c r="O34" i="5"/>
  <c r="AC18" i="6"/>
  <c r="O32" i="6"/>
  <c r="O34" i="6"/>
  <c r="AC185" i="6"/>
  <c r="AI32" i="7"/>
  <c r="AI34" i="7"/>
  <c r="O168" i="7"/>
  <c r="D77" i="7"/>
  <c r="AH9" i="6"/>
  <c r="I151" i="6"/>
  <c r="S185" i="6"/>
  <c r="Y164" i="3"/>
  <c r="K19" i="5"/>
  <c r="M43" i="5" s="1"/>
  <c r="W158" i="3"/>
  <c r="AC158" i="3" s="1"/>
  <c r="U184" i="3"/>
  <c r="AG158" i="3"/>
  <c r="AI164" i="3"/>
  <c r="U184" i="4"/>
  <c r="E33" i="5"/>
  <c r="Y170" i="5"/>
  <c r="O100" i="6"/>
  <c r="O102" i="6"/>
  <c r="AI168" i="6"/>
  <c r="AI170" i="6"/>
  <c r="AM170" i="6" s="1"/>
  <c r="O100" i="7"/>
  <c r="O169" i="7"/>
  <c r="K18" i="5"/>
  <c r="U183" i="3"/>
  <c r="AI33" i="3"/>
  <c r="X77" i="3"/>
  <c r="X78" i="3" s="1"/>
  <c r="Y32" i="3"/>
  <c r="AI165" i="3"/>
  <c r="AI32" i="4"/>
  <c r="O95" i="5"/>
  <c r="E168" i="5"/>
  <c r="AI163" i="6"/>
  <c r="O170" i="7"/>
  <c r="S170" i="7" s="1"/>
  <c r="AI100" i="3"/>
  <c r="Y29" i="4"/>
  <c r="E33" i="7"/>
  <c r="AC185" i="4"/>
  <c r="AC185" i="7"/>
  <c r="AC183" i="4"/>
  <c r="AI29" i="4"/>
  <c r="AI24" i="4"/>
  <c r="AI29" i="3"/>
  <c r="AM19" i="4"/>
  <c r="AM85" i="3"/>
  <c r="AI90" i="3"/>
  <c r="AI159" i="6"/>
  <c r="I153" i="5"/>
  <c r="S151" i="6"/>
  <c r="O160" i="5"/>
  <c r="Y164" i="5"/>
  <c r="Y160" i="4"/>
  <c r="Y28" i="7"/>
  <c r="Y102" i="7"/>
  <c r="Y28" i="6"/>
  <c r="O158" i="5"/>
  <c r="S151" i="7"/>
  <c r="AE17" i="6"/>
  <c r="AM17" i="6" s="1"/>
  <c r="A85" i="6"/>
  <c r="I114" i="6" s="1"/>
  <c r="AC186" i="4"/>
  <c r="AC184" i="4"/>
  <c r="W160" i="3"/>
  <c r="AC184" i="3"/>
  <c r="AM184" i="4"/>
  <c r="A15" i="7"/>
  <c r="C39" i="7" s="1"/>
  <c r="A19" i="7"/>
  <c r="I46" i="7" s="1"/>
  <c r="D78" i="7"/>
  <c r="A92" i="7" s="1"/>
  <c r="A15" i="6"/>
  <c r="A19" i="6"/>
  <c r="C43" i="6" s="1"/>
  <c r="A84" i="6"/>
  <c r="A87" i="5"/>
  <c r="I87" i="5" s="1"/>
  <c r="A86" i="5"/>
  <c r="AH10" i="6"/>
  <c r="AE33" i="6" s="1"/>
  <c r="AM33" i="6" s="1"/>
  <c r="AE15" i="6"/>
  <c r="AG39" i="6" s="1"/>
  <c r="AE18" i="6"/>
  <c r="AM18" i="6" s="1"/>
  <c r="AE19" i="6"/>
  <c r="AE18" i="4"/>
  <c r="AG42" i="4" s="1"/>
  <c r="AE17" i="5"/>
  <c r="AE85" i="5"/>
  <c r="U85" i="4"/>
  <c r="W109" i="4" s="1"/>
  <c r="U17" i="7"/>
  <c r="W41" i="7" s="1"/>
  <c r="U17" i="6"/>
  <c r="W41" i="6" s="1"/>
  <c r="U86" i="6"/>
  <c r="AC86" i="6" s="1"/>
  <c r="U17" i="4"/>
  <c r="U86" i="5"/>
  <c r="W110" i="5" s="1"/>
  <c r="U19" i="7"/>
  <c r="AC19" i="7" s="1"/>
  <c r="U19" i="4"/>
  <c r="AC19" i="4" s="1"/>
  <c r="U87" i="5"/>
  <c r="W111" i="5" s="1"/>
  <c r="K18" i="7"/>
  <c r="S18" i="7" s="1"/>
  <c r="K18" i="6"/>
  <c r="M42" i="6" s="1"/>
  <c r="K85" i="6"/>
  <c r="M109" i="6" s="1"/>
  <c r="U186" i="3"/>
  <c r="AC186" i="3" s="1"/>
  <c r="AC155" i="3"/>
  <c r="AG170" i="3"/>
  <c r="E33" i="6"/>
  <c r="E28" i="6"/>
  <c r="O102" i="7"/>
  <c r="O97" i="7"/>
  <c r="AE16" i="7"/>
  <c r="AG40" i="7" s="1"/>
  <c r="AH9" i="7"/>
  <c r="AH10" i="7" s="1"/>
  <c r="Y22" i="3"/>
  <c r="W169" i="3"/>
  <c r="AG159" i="3"/>
  <c r="Y165" i="3"/>
  <c r="AE15" i="4"/>
  <c r="AM15" i="4" s="1"/>
  <c r="AE17" i="4"/>
  <c r="AM17" i="4" s="1"/>
  <c r="Y22" i="4"/>
  <c r="U16" i="4"/>
  <c r="W40" i="4" s="1"/>
  <c r="AI34" i="4"/>
  <c r="Y100" i="4"/>
  <c r="Y102" i="4"/>
  <c r="AI91" i="4"/>
  <c r="Y92" i="4"/>
  <c r="Y97" i="4"/>
  <c r="Y163" i="4"/>
  <c r="AM152" i="4"/>
  <c r="A15" i="5"/>
  <c r="AI22" i="5"/>
  <c r="AI29" i="5"/>
  <c r="U19" i="5"/>
  <c r="W43" i="5" s="1"/>
  <c r="E28" i="5"/>
  <c r="K16" i="5"/>
  <c r="U84" i="5"/>
  <c r="W108" i="5" s="1"/>
  <c r="X77" i="5"/>
  <c r="X78" i="5" s="1"/>
  <c r="U102" i="5" s="1"/>
  <c r="K83" i="5"/>
  <c r="K87" i="5"/>
  <c r="I86" i="5"/>
  <c r="U15" i="6"/>
  <c r="W39" i="6" s="1"/>
  <c r="U19" i="6"/>
  <c r="W43" i="6" s="1"/>
  <c r="C168" i="6"/>
  <c r="I168" i="6" s="1"/>
  <c r="C182" i="6"/>
  <c r="W182" i="6"/>
  <c r="W163" i="6"/>
  <c r="W183" i="6"/>
  <c r="W169" i="6"/>
  <c r="W159" i="6"/>
  <c r="C170" i="6"/>
  <c r="C184" i="6"/>
  <c r="W184" i="6"/>
  <c r="W165" i="6"/>
  <c r="S154" i="6"/>
  <c r="W158" i="6"/>
  <c r="W164" i="6"/>
  <c r="W170" i="6"/>
  <c r="K19" i="7"/>
  <c r="M43" i="7" s="1"/>
  <c r="K16" i="7"/>
  <c r="M40" i="7" s="1"/>
  <c r="K15" i="7"/>
  <c r="U17" i="3"/>
  <c r="W41" i="3" s="1"/>
  <c r="Y23" i="4"/>
  <c r="AM155" i="4"/>
  <c r="U18" i="5"/>
  <c r="W42" i="5" s="1"/>
  <c r="AE83" i="6"/>
  <c r="AC184" i="6"/>
  <c r="AC152" i="3"/>
  <c r="W159" i="3"/>
  <c r="W168" i="3"/>
  <c r="AC168" i="3" s="1"/>
  <c r="AH77" i="3"/>
  <c r="AG169" i="3"/>
  <c r="AI96" i="4"/>
  <c r="Y164" i="4"/>
  <c r="AI170" i="4"/>
  <c r="Y158" i="4"/>
  <c r="AI159" i="4"/>
  <c r="AI160" i="4"/>
  <c r="AI165" i="4"/>
  <c r="Y168" i="4"/>
  <c r="AI169" i="4"/>
  <c r="Y32" i="5"/>
  <c r="Y33" i="5"/>
  <c r="Y34" i="5"/>
  <c r="AI92" i="5"/>
  <c r="A87" i="6"/>
  <c r="I87" i="6" s="1"/>
  <c r="A86" i="6"/>
  <c r="A83" i="6"/>
  <c r="C107" i="6" s="1"/>
  <c r="AE16" i="4"/>
  <c r="AG40" i="4" s="1"/>
  <c r="AE87" i="6"/>
  <c r="AC185" i="3"/>
  <c r="W170" i="3"/>
  <c r="AI101" i="3"/>
  <c r="AH145" i="3"/>
  <c r="AG160" i="3"/>
  <c r="AI22" i="4"/>
  <c r="AI168" i="4"/>
  <c r="Y165" i="4"/>
  <c r="AM153" i="4"/>
  <c r="AC154" i="4"/>
  <c r="AM154" i="4"/>
  <c r="AE83" i="4"/>
  <c r="AG107" i="4" s="1"/>
  <c r="U85" i="3"/>
  <c r="W109" i="3" s="1"/>
  <c r="E32" i="5"/>
  <c r="O28" i="5"/>
  <c r="K85" i="5"/>
  <c r="K84" i="5"/>
  <c r="S114" i="5" s="1"/>
  <c r="O169" i="5"/>
  <c r="S169" i="5" s="1"/>
  <c r="O159" i="5"/>
  <c r="C163" i="5"/>
  <c r="O90" i="7"/>
  <c r="I155" i="5"/>
  <c r="M183" i="5"/>
  <c r="K17" i="5"/>
  <c r="X9" i="5"/>
  <c r="X10" i="5" s="1"/>
  <c r="U24" i="5" s="1"/>
  <c r="N145" i="5"/>
  <c r="I185" i="6"/>
  <c r="U18" i="7"/>
  <c r="W42" i="7" s="1"/>
  <c r="AM151" i="7"/>
  <c r="AE84" i="7"/>
  <c r="A85" i="7"/>
  <c r="C109" i="7" s="1"/>
  <c r="A183" i="7"/>
  <c r="AE84" i="6"/>
  <c r="AM84" i="6" s="1"/>
  <c r="A183" i="6"/>
  <c r="I183" i="6" s="1"/>
  <c r="O100" i="5"/>
  <c r="E169" i="5"/>
  <c r="Y169" i="5"/>
  <c r="Y160" i="5"/>
  <c r="A19" i="5"/>
  <c r="U17" i="5"/>
  <c r="AC17" i="5" s="1"/>
  <c r="AH9" i="5"/>
  <c r="AH10" i="5" s="1"/>
  <c r="AE29" i="5" s="1"/>
  <c r="AM29" i="5" s="1"/>
  <c r="D145" i="5"/>
  <c r="Y32" i="6"/>
  <c r="Y33" i="6"/>
  <c r="Y34" i="6"/>
  <c r="U83" i="6"/>
  <c r="AI100" i="6"/>
  <c r="AI101" i="6"/>
  <c r="AI102" i="6"/>
  <c r="Y92" i="6"/>
  <c r="AI158" i="6"/>
  <c r="AI160" i="6"/>
  <c r="O28" i="7"/>
  <c r="A83" i="7"/>
  <c r="C107" i="7" s="1"/>
  <c r="AI97" i="7"/>
  <c r="I185" i="7"/>
  <c r="AE85" i="7"/>
  <c r="K183" i="7"/>
  <c r="S183" i="7" s="1"/>
  <c r="AE85" i="6"/>
  <c r="AM85" i="6" s="1"/>
  <c r="U84" i="6"/>
  <c r="AC84" i="6" s="1"/>
  <c r="A184" i="6"/>
  <c r="K183" i="6"/>
  <c r="S183" i="6" s="1"/>
  <c r="O101" i="5"/>
  <c r="Y97" i="5"/>
  <c r="I151" i="5"/>
  <c r="E170" i="5"/>
  <c r="A16" i="5"/>
  <c r="AE84" i="5"/>
  <c r="AM84" i="5" s="1"/>
  <c r="AH145" i="5"/>
  <c r="K15" i="6"/>
  <c r="S15" i="6" s="1"/>
  <c r="E32" i="6"/>
  <c r="O28" i="6"/>
  <c r="AM154" i="6"/>
  <c r="O168" i="6"/>
  <c r="O169" i="6"/>
  <c r="O170" i="6"/>
  <c r="A87" i="7"/>
  <c r="C111" i="7" s="1"/>
  <c r="AI102" i="7"/>
  <c r="AM185" i="7"/>
  <c r="AC155" i="7"/>
  <c r="K17" i="7"/>
  <c r="M41" i="7" s="1"/>
  <c r="U16" i="7"/>
  <c r="W40" i="7" s="1"/>
  <c r="N77" i="7"/>
  <c r="N78" i="7" s="1"/>
  <c r="K100" i="7" s="1"/>
  <c r="S100" i="7" s="1"/>
  <c r="K184" i="7"/>
  <c r="K17" i="6"/>
  <c r="X9" i="6"/>
  <c r="X10" i="6" s="1"/>
  <c r="U33" i="6" s="1"/>
  <c r="K84" i="6"/>
  <c r="M108" i="6" s="1"/>
  <c r="U183" i="6"/>
  <c r="K184" i="6"/>
  <c r="S184" i="6" s="1"/>
  <c r="S153" i="6"/>
  <c r="AH77" i="6"/>
  <c r="AH78" i="6" s="1"/>
  <c r="AE102" i="6" s="1"/>
  <c r="AE16" i="6"/>
  <c r="AG40" i="6" s="1"/>
  <c r="U16" i="6"/>
  <c r="W40" i="6" s="1"/>
  <c r="K16" i="6"/>
  <c r="M40" i="6" s="1"/>
  <c r="AH145" i="7"/>
  <c r="N145" i="7"/>
  <c r="A101" i="7"/>
  <c r="I101" i="7" s="1"/>
  <c r="X9" i="7"/>
  <c r="X10" i="7" s="1"/>
  <c r="U32" i="7" s="1"/>
  <c r="AC32" i="7" s="1"/>
  <c r="S17" i="7"/>
  <c r="I18" i="7"/>
  <c r="C42" i="7"/>
  <c r="D12" i="7"/>
  <c r="C41" i="7"/>
  <c r="I17" i="7"/>
  <c r="S19" i="7"/>
  <c r="S15" i="7"/>
  <c r="M39" i="7"/>
  <c r="C40" i="7"/>
  <c r="I16" i="7"/>
  <c r="W43" i="7"/>
  <c r="AE28" i="7"/>
  <c r="AE34" i="7"/>
  <c r="AE33" i="7"/>
  <c r="AM33" i="7" s="1"/>
  <c r="AE32" i="7"/>
  <c r="AE29" i="7"/>
  <c r="AE27" i="7"/>
  <c r="AE24" i="7"/>
  <c r="AE23" i="7"/>
  <c r="AE22" i="7"/>
  <c r="AG41" i="7"/>
  <c r="AM17" i="7"/>
  <c r="M42" i="7"/>
  <c r="I19" i="7"/>
  <c r="AG42" i="7"/>
  <c r="AM18" i="7"/>
  <c r="AG43" i="7"/>
  <c r="AM19" i="7"/>
  <c r="C110" i="7"/>
  <c r="I86" i="7"/>
  <c r="AC15" i="7"/>
  <c r="AI22" i="7"/>
  <c r="AI23" i="7"/>
  <c r="AI24" i="7"/>
  <c r="AI27" i="7"/>
  <c r="E28" i="7"/>
  <c r="AI28" i="7"/>
  <c r="AI29" i="7"/>
  <c r="W39" i="7"/>
  <c r="AG107" i="7"/>
  <c r="AM83" i="7"/>
  <c r="K101" i="7"/>
  <c r="K97" i="7"/>
  <c r="S97" i="7" s="1"/>
  <c r="K92" i="7"/>
  <c r="AG109" i="7"/>
  <c r="AM85" i="7"/>
  <c r="I85" i="7"/>
  <c r="I87" i="7"/>
  <c r="N9" i="7"/>
  <c r="N10" i="7" s="1"/>
  <c r="AE15" i="7"/>
  <c r="E22" i="7"/>
  <c r="E23" i="7"/>
  <c r="E24" i="7"/>
  <c r="E27" i="7"/>
  <c r="E29" i="7"/>
  <c r="U83" i="7"/>
  <c r="X77" i="7"/>
  <c r="X78" i="7" s="1"/>
  <c r="U85" i="7"/>
  <c r="M110" i="7"/>
  <c r="S86" i="7"/>
  <c r="AG110" i="7"/>
  <c r="AM86" i="7"/>
  <c r="O95" i="7"/>
  <c r="D9" i="7"/>
  <c r="D10" i="7" s="1"/>
  <c r="O22" i="7"/>
  <c r="O23" i="7"/>
  <c r="O24" i="7"/>
  <c r="O27" i="7"/>
  <c r="O29" i="7"/>
  <c r="K83" i="7"/>
  <c r="U84" i="7"/>
  <c r="K85" i="7"/>
  <c r="U87" i="7"/>
  <c r="A84" i="7"/>
  <c r="A90" i="7"/>
  <c r="O92" i="7"/>
  <c r="O101" i="7"/>
  <c r="Y22" i="7"/>
  <c r="Y23" i="7"/>
  <c r="Y24" i="7"/>
  <c r="Y27" i="7"/>
  <c r="Y29" i="7"/>
  <c r="U86" i="7"/>
  <c r="K87" i="7"/>
  <c r="O91" i="7"/>
  <c r="AG111" i="7"/>
  <c r="U171" i="7"/>
  <c r="U182" i="7"/>
  <c r="X148" i="7"/>
  <c r="AC151" i="7"/>
  <c r="U184" i="7"/>
  <c r="AC153" i="7"/>
  <c r="AH77" i="7"/>
  <c r="AH78" i="7" s="1"/>
  <c r="K84" i="7"/>
  <c r="Y90" i="7"/>
  <c r="Y91" i="7"/>
  <c r="Y92" i="7"/>
  <c r="Y95" i="7"/>
  <c r="Y101" i="7"/>
  <c r="AI90" i="7"/>
  <c r="AI91" i="7"/>
  <c r="AI92" i="7"/>
  <c r="AI95" i="7"/>
  <c r="E96" i="7"/>
  <c r="AI96" i="7"/>
  <c r="A182" i="7"/>
  <c r="A171" i="7"/>
  <c r="D148" i="7"/>
  <c r="I151" i="7"/>
  <c r="A184" i="7"/>
  <c r="I153" i="7"/>
  <c r="S155" i="7"/>
  <c r="K186" i="7"/>
  <c r="S186" i="7" s="1"/>
  <c r="AM155" i="7"/>
  <c r="AE186" i="7"/>
  <c r="AM186" i="7" s="1"/>
  <c r="E90" i="7"/>
  <c r="E91" i="7"/>
  <c r="E92" i="7"/>
  <c r="E95" i="7"/>
  <c r="E97" i="7"/>
  <c r="AH148" i="7"/>
  <c r="I152" i="7"/>
  <c r="S152" i="7"/>
  <c r="AC152" i="7"/>
  <c r="AM152" i="7"/>
  <c r="S153" i="7"/>
  <c r="AM153" i="7"/>
  <c r="I154" i="7"/>
  <c r="S154" i="7"/>
  <c r="AC154" i="7"/>
  <c r="AC192" i="7" s="1"/>
  <c r="AM154" i="7"/>
  <c r="O158" i="7"/>
  <c r="AI158" i="7"/>
  <c r="O159" i="7"/>
  <c r="AI159" i="7"/>
  <c r="O160" i="7"/>
  <c r="AI160" i="7"/>
  <c r="O163" i="7"/>
  <c r="AI163" i="7"/>
  <c r="O164" i="7"/>
  <c r="AI164" i="7"/>
  <c r="O165" i="7"/>
  <c r="AI165" i="7"/>
  <c r="D145" i="7"/>
  <c r="X145" i="7"/>
  <c r="K171" i="7"/>
  <c r="AE171" i="7"/>
  <c r="I155" i="7"/>
  <c r="K182" i="7"/>
  <c r="AE182" i="7"/>
  <c r="N148" i="7"/>
  <c r="C182" i="7"/>
  <c r="C168" i="7"/>
  <c r="I168" i="7" s="1"/>
  <c r="C163" i="7"/>
  <c r="C158" i="7"/>
  <c r="M182" i="7"/>
  <c r="M168" i="7"/>
  <c r="S168" i="7" s="1"/>
  <c r="M163" i="7"/>
  <c r="M158" i="7"/>
  <c r="W182" i="7"/>
  <c r="W168" i="7"/>
  <c r="AC168" i="7" s="1"/>
  <c r="W163" i="7"/>
  <c r="W158" i="7"/>
  <c r="AG182" i="7"/>
  <c r="AG168" i="7"/>
  <c r="AM168" i="7" s="1"/>
  <c r="AG163" i="7"/>
  <c r="AM163" i="7" s="1"/>
  <c r="AG158" i="7"/>
  <c r="C183" i="7"/>
  <c r="I183" i="7" s="1"/>
  <c r="C169" i="7"/>
  <c r="I169" i="7" s="1"/>
  <c r="C164" i="7"/>
  <c r="C159" i="7"/>
  <c r="M183" i="7"/>
  <c r="M169" i="7"/>
  <c r="M164" i="7"/>
  <c r="M159" i="7"/>
  <c r="W183" i="7"/>
  <c r="AC183" i="7" s="1"/>
  <c r="W169" i="7"/>
  <c r="AC169" i="7" s="1"/>
  <c r="W164" i="7"/>
  <c r="W159" i="7"/>
  <c r="AG183" i="7"/>
  <c r="AM183" i="7" s="1"/>
  <c r="AG169" i="7"/>
  <c r="AM169" i="7" s="1"/>
  <c r="AG164" i="7"/>
  <c r="AM164" i="7" s="1"/>
  <c r="AG159" i="7"/>
  <c r="AM159" i="7" s="1"/>
  <c r="C184" i="7"/>
  <c r="C170" i="7"/>
  <c r="I170" i="7" s="1"/>
  <c r="C165" i="7"/>
  <c r="C160" i="7"/>
  <c r="M184" i="7"/>
  <c r="M170" i="7"/>
  <c r="M165" i="7"/>
  <c r="M160" i="7"/>
  <c r="W184" i="7"/>
  <c r="W170" i="7"/>
  <c r="AC170" i="7" s="1"/>
  <c r="W165" i="7"/>
  <c r="W160" i="7"/>
  <c r="AG184" i="7"/>
  <c r="AM184" i="7" s="1"/>
  <c r="AG170" i="7"/>
  <c r="AM170" i="7" s="1"/>
  <c r="AG165" i="7"/>
  <c r="AG160" i="7"/>
  <c r="E158" i="7"/>
  <c r="Y158" i="7"/>
  <c r="E159" i="7"/>
  <c r="Y159" i="7"/>
  <c r="E160" i="7"/>
  <c r="Y160" i="7"/>
  <c r="E163" i="7"/>
  <c r="Y163" i="7"/>
  <c r="E164" i="7"/>
  <c r="Y164" i="7"/>
  <c r="E165" i="7"/>
  <c r="Y165" i="7"/>
  <c r="S169" i="7"/>
  <c r="S160" i="7"/>
  <c r="A186" i="7"/>
  <c r="I186" i="7" s="1"/>
  <c r="U186" i="7"/>
  <c r="AC186" i="7" s="1"/>
  <c r="C41" i="6"/>
  <c r="I17" i="6"/>
  <c r="AM15" i="6"/>
  <c r="AG41" i="6"/>
  <c r="S18" i="6"/>
  <c r="AE34" i="6"/>
  <c r="S19" i="6"/>
  <c r="M43" i="6"/>
  <c r="S85" i="6"/>
  <c r="C39" i="6"/>
  <c r="I15" i="6"/>
  <c r="U22" i="6"/>
  <c r="S46" i="6"/>
  <c r="C40" i="6"/>
  <c r="I16" i="6"/>
  <c r="S17" i="6"/>
  <c r="M41" i="6"/>
  <c r="C42" i="6"/>
  <c r="I18" i="6"/>
  <c r="S16" i="6"/>
  <c r="AG43" i="6"/>
  <c r="AM19" i="6"/>
  <c r="M110" i="6"/>
  <c r="S86" i="6"/>
  <c r="AC16" i="6"/>
  <c r="AC19" i="6"/>
  <c r="AI24" i="6"/>
  <c r="AI27" i="6"/>
  <c r="AI32" i="6"/>
  <c r="W42" i="6"/>
  <c r="AM83" i="6"/>
  <c r="AG109" i="6"/>
  <c r="AG107" i="6"/>
  <c r="N9" i="6"/>
  <c r="N10" i="6" s="1"/>
  <c r="E22" i="6"/>
  <c r="E23" i="6"/>
  <c r="E24" i="6"/>
  <c r="E27" i="6"/>
  <c r="E29" i="6"/>
  <c r="W109" i="6"/>
  <c r="AC85" i="6"/>
  <c r="AG110" i="6"/>
  <c r="AM86" i="6"/>
  <c r="C111" i="6"/>
  <c r="W111" i="6"/>
  <c r="AC87" i="6"/>
  <c r="AG111" i="6"/>
  <c r="AM87" i="6"/>
  <c r="S84" i="6"/>
  <c r="Y91" i="6"/>
  <c r="Y100" i="6"/>
  <c r="S152" i="6"/>
  <c r="AI34" i="6"/>
  <c r="Y101" i="6"/>
  <c r="D9" i="6"/>
  <c r="D10" i="6" s="1"/>
  <c r="X12" i="6"/>
  <c r="O22" i="6"/>
  <c r="O23" i="6"/>
  <c r="O24" i="6"/>
  <c r="O27" i="6"/>
  <c r="O29" i="6"/>
  <c r="N77" i="6"/>
  <c r="N78" i="6" s="1"/>
  <c r="C108" i="6"/>
  <c r="I84" i="6"/>
  <c r="I86" i="6"/>
  <c r="C110" i="6"/>
  <c r="Y90" i="6"/>
  <c r="Y97" i="6"/>
  <c r="AE151" i="6"/>
  <c r="AH145" i="6"/>
  <c r="AM152" i="6"/>
  <c r="AE183" i="6"/>
  <c r="AE184" i="6"/>
  <c r="AM153" i="6"/>
  <c r="AI23" i="6"/>
  <c r="AI28" i="6"/>
  <c r="Y22" i="6"/>
  <c r="Y23" i="6"/>
  <c r="Y24" i="6"/>
  <c r="Y27" i="6"/>
  <c r="Y29" i="6"/>
  <c r="K83" i="6"/>
  <c r="S87" i="6"/>
  <c r="S155" i="6"/>
  <c r="K186" i="6"/>
  <c r="S186" i="6" s="1"/>
  <c r="X77" i="6"/>
  <c r="X78" i="6" s="1"/>
  <c r="AI90" i="6"/>
  <c r="AI91" i="6"/>
  <c r="AI92" i="6"/>
  <c r="AI95" i="6"/>
  <c r="E96" i="6"/>
  <c r="O96" i="6"/>
  <c r="AI96" i="6"/>
  <c r="AI97" i="6"/>
  <c r="U171" i="6"/>
  <c r="X148" i="6"/>
  <c r="U182" i="6"/>
  <c r="AM155" i="6"/>
  <c r="I152" i="6"/>
  <c r="I153" i="6"/>
  <c r="I154" i="6"/>
  <c r="AE185" i="6"/>
  <c r="AM185" i="6" s="1"/>
  <c r="E90" i="6"/>
  <c r="E91" i="6"/>
  <c r="E92" i="6"/>
  <c r="E95" i="6"/>
  <c r="E97" i="6"/>
  <c r="K182" i="6"/>
  <c r="K171" i="6"/>
  <c r="N148" i="6"/>
  <c r="D77" i="6"/>
  <c r="D78" i="6" s="1"/>
  <c r="O90" i="6"/>
  <c r="O91" i="6"/>
  <c r="O92" i="6"/>
  <c r="O95" i="6"/>
  <c r="O97" i="6"/>
  <c r="A182" i="6"/>
  <c r="A171" i="6"/>
  <c r="D148" i="6"/>
  <c r="I155" i="6"/>
  <c r="A186" i="6"/>
  <c r="I186" i="6" s="1"/>
  <c r="AC155" i="6"/>
  <c r="U186" i="6"/>
  <c r="AC186" i="6" s="1"/>
  <c r="AC151" i="6"/>
  <c r="AC152" i="6"/>
  <c r="AC153" i="6"/>
  <c r="AC154" i="6"/>
  <c r="AE186" i="6"/>
  <c r="AM186" i="6" s="1"/>
  <c r="D145" i="6"/>
  <c r="N145" i="6"/>
  <c r="X145" i="6"/>
  <c r="M158" i="6"/>
  <c r="Y158" i="6"/>
  <c r="M159" i="6"/>
  <c r="Y159" i="6"/>
  <c r="AC159" i="6" s="1"/>
  <c r="M160" i="6"/>
  <c r="Y160" i="6"/>
  <c r="M163" i="6"/>
  <c r="Y163" i="6"/>
  <c r="AC163" i="6" s="1"/>
  <c r="M164" i="6"/>
  <c r="Y164" i="6"/>
  <c r="AC164" i="6" s="1"/>
  <c r="M165" i="6"/>
  <c r="Y165" i="6"/>
  <c r="M168" i="6"/>
  <c r="I169" i="6"/>
  <c r="M169" i="6"/>
  <c r="S169" i="6" s="1"/>
  <c r="I170" i="6"/>
  <c r="M170" i="6"/>
  <c r="AG182" i="6"/>
  <c r="AG183" i="6"/>
  <c r="AG184" i="6"/>
  <c r="C158" i="6"/>
  <c r="O158" i="6"/>
  <c r="AM158" i="6"/>
  <c r="C159" i="6"/>
  <c r="O159" i="6"/>
  <c r="C160" i="6"/>
  <c r="I160" i="6" s="1"/>
  <c r="O160" i="6"/>
  <c r="C163" i="6"/>
  <c r="O163" i="6"/>
  <c r="C164" i="6"/>
  <c r="O164" i="6"/>
  <c r="S164" i="6" s="1"/>
  <c r="C165" i="6"/>
  <c r="O165" i="6"/>
  <c r="AM168" i="6"/>
  <c r="AM169" i="6"/>
  <c r="E158" i="6"/>
  <c r="AG158" i="6"/>
  <c r="E159" i="6"/>
  <c r="AG159" i="6"/>
  <c r="AM159" i="6" s="1"/>
  <c r="E160" i="6"/>
  <c r="AC160" i="6"/>
  <c r="AG160" i="6"/>
  <c r="E163" i="6"/>
  <c r="AG163" i="6"/>
  <c r="AM163" i="6" s="1"/>
  <c r="E164" i="6"/>
  <c r="I164" i="6" s="1"/>
  <c r="AG164" i="6"/>
  <c r="AM164" i="6" s="1"/>
  <c r="E165" i="6"/>
  <c r="I165" i="6" s="1"/>
  <c r="AG165" i="6"/>
  <c r="AM165" i="6" s="1"/>
  <c r="AC168" i="6"/>
  <c r="AC169" i="6"/>
  <c r="AC170" i="6"/>
  <c r="A184" i="5"/>
  <c r="A182" i="5"/>
  <c r="A186" i="5"/>
  <c r="I186" i="5" s="1"/>
  <c r="K152" i="5"/>
  <c r="N148" i="5" s="1"/>
  <c r="AE152" i="5"/>
  <c r="AE171" i="5" s="1"/>
  <c r="A84" i="5"/>
  <c r="C108" i="5" s="1"/>
  <c r="C110" i="5"/>
  <c r="AH77" i="5"/>
  <c r="AH78" i="5" s="1"/>
  <c r="AE16" i="5"/>
  <c r="AH12" i="5" s="1"/>
  <c r="U16" i="5"/>
  <c r="W40" i="5" s="1"/>
  <c r="AG39" i="5"/>
  <c r="AM15" i="5"/>
  <c r="M40" i="5"/>
  <c r="AG41" i="5"/>
  <c r="AM17" i="5"/>
  <c r="S18" i="5"/>
  <c r="M42" i="5"/>
  <c r="AE28" i="5"/>
  <c r="AE34" i="5"/>
  <c r="AE32" i="5"/>
  <c r="AE22" i="5"/>
  <c r="S19" i="5"/>
  <c r="M39" i="5"/>
  <c r="S15" i="5"/>
  <c r="C40" i="5"/>
  <c r="I16" i="5"/>
  <c r="M41" i="5"/>
  <c r="S17" i="5"/>
  <c r="C42" i="5"/>
  <c r="I18" i="5"/>
  <c r="AG42" i="5"/>
  <c r="AM18" i="5"/>
  <c r="AG43" i="5"/>
  <c r="AM19" i="5"/>
  <c r="I46" i="5"/>
  <c r="I15" i="5"/>
  <c r="D12" i="5"/>
  <c r="C39" i="5"/>
  <c r="I17" i="5"/>
  <c r="C41" i="5"/>
  <c r="U27" i="5"/>
  <c r="U34" i="5"/>
  <c r="U32" i="5"/>
  <c r="AC32" i="5" s="1"/>
  <c r="I19" i="5"/>
  <c r="C43" i="5"/>
  <c r="U171" i="5"/>
  <c r="AC151" i="5"/>
  <c r="U182" i="5"/>
  <c r="X148" i="5"/>
  <c r="AC18" i="5"/>
  <c r="AI24" i="5"/>
  <c r="AI32" i="5"/>
  <c r="AI34" i="5"/>
  <c r="U101" i="5"/>
  <c r="U95" i="5"/>
  <c r="AC95" i="5" s="1"/>
  <c r="AI100" i="5"/>
  <c r="AI90" i="5"/>
  <c r="AI95" i="5"/>
  <c r="K184" i="5"/>
  <c r="S153" i="5"/>
  <c r="AG170" i="5"/>
  <c r="AM170" i="5" s="1"/>
  <c r="AG184" i="5"/>
  <c r="AG165" i="5"/>
  <c r="AG160" i="5"/>
  <c r="N9" i="5"/>
  <c r="N10" i="5" s="1"/>
  <c r="E22" i="5"/>
  <c r="E23" i="5"/>
  <c r="E24" i="5"/>
  <c r="E27" i="5"/>
  <c r="E29" i="5"/>
  <c r="W39" i="5"/>
  <c r="W41" i="5"/>
  <c r="M107" i="5"/>
  <c r="S83" i="5"/>
  <c r="AC87" i="5"/>
  <c r="W107" i="5"/>
  <c r="AC83" i="5"/>
  <c r="C111" i="5"/>
  <c r="AC152" i="5"/>
  <c r="U183" i="5"/>
  <c r="AG169" i="5"/>
  <c r="AG183" i="5"/>
  <c r="AG164" i="5"/>
  <c r="AG159" i="5"/>
  <c r="AC16" i="5"/>
  <c r="AI23" i="5"/>
  <c r="AI27" i="5"/>
  <c r="AI28" i="5"/>
  <c r="W109" i="5"/>
  <c r="AC85" i="5"/>
  <c r="I152" i="5"/>
  <c r="A183" i="5"/>
  <c r="D148" i="5"/>
  <c r="AC153" i="5"/>
  <c r="U184" i="5"/>
  <c r="AC154" i="5"/>
  <c r="U185" i="5"/>
  <c r="AC185" i="5" s="1"/>
  <c r="D9" i="5"/>
  <c r="D10" i="5" s="1"/>
  <c r="X12" i="5"/>
  <c r="O22" i="5"/>
  <c r="O23" i="5"/>
  <c r="O24" i="5"/>
  <c r="O27" i="5"/>
  <c r="O29" i="5"/>
  <c r="A83" i="5"/>
  <c r="D77" i="5"/>
  <c r="D78" i="5" s="1"/>
  <c r="O97" i="5"/>
  <c r="O92" i="5"/>
  <c r="O102" i="5"/>
  <c r="X145" i="5"/>
  <c r="AG168" i="5"/>
  <c r="AG182" i="5"/>
  <c r="AG163" i="5"/>
  <c r="AG158" i="5"/>
  <c r="M109" i="5"/>
  <c r="S85" i="5"/>
  <c r="K182" i="5"/>
  <c r="S151" i="5"/>
  <c r="Y22" i="5"/>
  <c r="Y23" i="5"/>
  <c r="Y24" i="5"/>
  <c r="Y27" i="5"/>
  <c r="Y29" i="5"/>
  <c r="AE102" i="5"/>
  <c r="AE101" i="5"/>
  <c r="AE100" i="5"/>
  <c r="AE97" i="5"/>
  <c r="AE95" i="5"/>
  <c r="AE92" i="5"/>
  <c r="AE91" i="5"/>
  <c r="AE90" i="5"/>
  <c r="AE96" i="5"/>
  <c r="M110" i="5"/>
  <c r="S86" i="5"/>
  <c r="AC84" i="5"/>
  <c r="I85" i="5"/>
  <c r="AM85" i="5"/>
  <c r="N77" i="5"/>
  <c r="N78" i="5" s="1"/>
  <c r="AM87" i="5"/>
  <c r="E100" i="5"/>
  <c r="E95" i="5"/>
  <c r="E90" i="5"/>
  <c r="AE83" i="5"/>
  <c r="E101" i="5"/>
  <c r="E91" i="5"/>
  <c r="AI102" i="5"/>
  <c r="AI97" i="5"/>
  <c r="O90" i="5"/>
  <c r="Y102" i="5"/>
  <c r="AC155" i="5"/>
  <c r="U186" i="5"/>
  <c r="AC186" i="5" s="1"/>
  <c r="W182" i="5"/>
  <c r="W163" i="5"/>
  <c r="W158" i="5"/>
  <c r="W168" i="5"/>
  <c r="W183" i="5"/>
  <c r="W164" i="5"/>
  <c r="W159" i="5"/>
  <c r="AC159" i="5" s="1"/>
  <c r="W169" i="5"/>
  <c r="AC169" i="5" s="1"/>
  <c r="W184" i="5"/>
  <c r="W165" i="5"/>
  <c r="W160" i="5"/>
  <c r="W170" i="5"/>
  <c r="AC170" i="5" s="1"/>
  <c r="K185" i="5"/>
  <c r="S185" i="5" s="1"/>
  <c r="S154" i="5"/>
  <c r="AM155" i="5"/>
  <c r="AE186" i="5"/>
  <c r="AM186" i="5" s="1"/>
  <c r="Y163" i="5"/>
  <c r="M164" i="5"/>
  <c r="S164" i="5" s="1"/>
  <c r="Y165" i="5"/>
  <c r="AC168" i="5"/>
  <c r="O91" i="5"/>
  <c r="AG109" i="5"/>
  <c r="AG110" i="5"/>
  <c r="AG111" i="5"/>
  <c r="Y158" i="5"/>
  <c r="Y159" i="5"/>
  <c r="M182" i="5"/>
  <c r="M184" i="5"/>
  <c r="A185" i="5"/>
  <c r="I185" i="5" s="1"/>
  <c r="Y96" i="5"/>
  <c r="AI101" i="5"/>
  <c r="AI96" i="5"/>
  <c r="Y91" i="5"/>
  <c r="AI91" i="5"/>
  <c r="O96" i="5"/>
  <c r="Y101" i="5"/>
  <c r="S155" i="5"/>
  <c r="K186" i="5"/>
  <c r="S186" i="5" s="1"/>
  <c r="C182" i="5"/>
  <c r="C168" i="5"/>
  <c r="I168" i="5" s="1"/>
  <c r="AM151" i="5"/>
  <c r="AH148" i="5"/>
  <c r="AE182" i="5"/>
  <c r="C183" i="5"/>
  <c r="C169" i="5"/>
  <c r="C164" i="5"/>
  <c r="AM152" i="5"/>
  <c r="C184" i="5"/>
  <c r="I184" i="5" s="1"/>
  <c r="C170" i="5"/>
  <c r="I170" i="5" s="1"/>
  <c r="C165" i="5"/>
  <c r="AM153" i="5"/>
  <c r="AE184" i="5"/>
  <c r="AM184" i="5" s="1"/>
  <c r="AM154" i="5"/>
  <c r="AE185" i="5"/>
  <c r="AM185" i="5" s="1"/>
  <c r="M158" i="5"/>
  <c r="S158" i="5" s="1"/>
  <c r="M159" i="5"/>
  <c r="M160" i="5"/>
  <c r="S160" i="5" s="1"/>
  <c r="M163" i="5"/>
  <c r="M165" i="5"/>
  <c r="I169" i="5"/>
  <c r="A171" i="5"/>
  <c r="O163" i="5"/>
  <c r="O164" i="5"/>
  <c r="O165" i="5"/>
  <c r="E158" i="5"/>
  <c r="I158" i="5" s="1"/>
  <c r="AC158" i="5"/>
  <c r="E159" i="5"/>
  <c r="I159" i="5" s="1"/>
  <c r="E160" i="5"/>
  <c r="I160" i="5" s="1"/>
  <c r="AC160" i="5"/>
  <c r="E163" i="5"/>
  <c r="E164" i="5"/>
  <c r="AC164" i="5"/>
  <c r="E165" i="5"/>
  <c r="S168" i="5"/>
  <c r="AM168" i="5"/>
  <c r="AM169" i="5"/>
  <c r="S170" i="5"/>
  <c r="E92" i="5"/>
  <c r="E97" i="5"/>
  <c r="AI158" i="5"/>
  <c r="AM158" i="5" s="1"/>
  <c r="S159" i="5"/>
  <c r="AI159" i="5"/>
  <c r="AI160" i="5"/>
  <c r="AI163" i="5"/>
  <c r="AI164" i="5"/>
  <c r="AI165" i="5"/>
  <c r="U87" i="3"/>
  <c r="W111" i="3" s="1"/>
  <c r="U84" i="3"/>
  <c r="AC84" i="3" s="1"/>
  <c r="U86" i="3"/>
  <c r="AC86" i="3" s="1"/>
  <c r="AH78" i="3"/>
  <c r="AE92" i="3" s="1"/>
  <c r="AE87" i="3"/>
  <c r="AG111" i="3" s="1"/>
  <c r="AE84" i="3"/>
  <c r="AG108" i="3" s="1"/>
  <c r="AE86" i="3"/>
  <c r="AM86" i="3" s="1"/>
  <c r="AE86" i="4"/>
  <c r="AG110" i="4" s="1"/>
  <c r="AE87" i="4"/>
  <c r="AG111" i="4" s="1"/>
  <c r="AE84" i="4"/>
  <c r="W39" i="4"/>
  <c r="AI90" i="4"/>
  <c r="AI100" i="4"/>
  <c r="AI95" i="4"/>
  <c r="AC17" i="4"/>
  <c r="X9" i="4"/>
  <c r="X10" i="4" s="1"/>
  <c r="AC18" i="4"/>
  <c r="AC84" i="4"/>
  <c r="W108" i="4"/>
  <c r="AH77" i="4"/>
  <c r="AH78" i="4" s="1"/>
  <c r="AE85" i="4"/>
  <c r="AC87" i="4"/>
  <c r="AG39" i="4"/>
  <c r="AI28" i="4"/>
  <c r="AI23" i="4"/>
  <c r="AI33" i="4"/>
  <c r="W41" i="4"/>
  <c r="AG43" i="4"/>
  <c r="AI97" i="4"/>
  <c r="AI92" i="4"/>
  <c r="AI102" i="4"/>
  <c r="Y91" i="4"/>
  <c r="Y96" i="4"/>
  <c r="Y101" i="4"/>
  <c r="AC85" i="4"/>
  <c r="AC15" i="4"/>
  <c r="W107" i="4"/>
  <c r="X80" i="4"/>
  <c r="AC114" i="4"/>
  <c r="AC83" i="4"/>
  <c r="U182" i="4"/>
  <c r="U171" i="4"/>
  <c r="Y32" i="4"/>
  <c r="Y34" i="4"/>
  <c r="AM87" i="4"/>
  <c r="AM151" i="4"/>
  <c r="AC152" i="4"/>
  <c r="AI163" i="4"/>
  <c r="Y27" i="4"/>
  <c r="AI27" i="4"/>
  <c r="Y28" i="4"/>
  <c r="AC86" i="4"/>
  <c r="W110" i="4"/>
  <c r="X145" i="4"/>
  <c r="AH145" i="4"/>
  <c r="X148" i="4"/>
  <c r="AC151" i="4"/>
  <c r="AC155" i="4"/>
  <c r="Y159" i="4"/>
  <c r="Y169" i="4"/>
  <c r="AH9" i="4"/>
  <c r="AH10" i="4" s="1"/>
  <c r="Y24" i="4"/>
  <c r="X77" i="4"/>
  <c r="X78" i="4" s="1"/>
  <c r="AE171" i="4"/>
  <c r="AE182" i="4"/>
  <c r="AH148" i="4"/>
  <c r="AC153" i="4"/>
  <c r="AI158" i="4"/>
  <c r="Y95" i="4"/>
  <c r="W158" i="4"/>
  <c r="AG158" i="4"/>
  <c r="W159" i="4"/>
  <c r="AG159" i="4"/>
  <c r="AM159" i="4" s="1"/>
  <c r="W160" i="4"/>
  <c r="AC160" i="4" s="1"/>
  <c r="AG160" i="4"/>
  <c r="W163" i="4"/>
  <c r="AC163" i="4" s="1"/>
  <c r="AG163" i="4"/>
  <c r="W164" i="4"/>
  <c r="AC164" i="4" s="1"/>
  <c r="AG164" i="4"/>
  <c r="AM164" i="4" s="1"/>
  <c r="W165" i="4"/>
  <c r="AC165" i="4" s="1"/>
  <c r="AG165" i="4"/>
  <c r="AM165" i="4" s="1"/>
  <c r="W168" i="4"/>
  <c r="AG168" i="4"/>
  <c r="AM168" i="4" s="1"/>
  <c r="W169" i="4"/>
  <c r="AC169" i="4" s="1"/>
  <c r="AG169" i="4"/>
  <c r="AM169" i="4" s="1"/>
  <c r="W170" i="4"/>
  <c r="AC170" i="4" s="1"/>
  <c r="AG170" i="4"/>
  <c r="Y159" i="3"/>
  <c r="AC159" i="3" s="1"/>
  <c r="Y169" i="3"/>
  <c r="AC160" i="3"/>
  <c r="AC170" i="3"/>
  <c r="Y91" i="3"/>
  <c r="Y96" i="3"/>
  <c r="AE15" i="3"/>
  <c r="AM15" i="3" s="1"/>
  <c r="AE17" i="3"/>
  <c r="AG41" i="3" s="1"/>
  <c r="AE19" i="3"/>
  <c r="AM19" i="3" s="1"/>
  <c r="AE16" i="3"/>
  <c r="AE18" i="3"/>
  <c r="AM18" i="3" s="1"/>
  <c r="U15" i="3"/>
  <c r="U19" i="3"/>
  <c r="U16" i="3"/>
  <c r="AC16" i="3" s="1"/>
  <c r="U18" i="3"/>
  <c r="AC18" i="3" s="1"/>
  <c r="AE184" i="3"/>
  <c r="AM184" i="3" s="1"/>
  <c r="AM153" i="3"/>
  <c r="AG110" i="3"/>
  <c r="AM152" i="3"/>
  <c r="AE183" i="3"/>
  <c r="AM183" i="3" s="1"/>
  <c r="AE186" i="3"/>
  <c r="AM186" i="3" s="1"/>
  <c r="AM155" i="3"/>
  <c r="AE95" i="3"/>
  <c r="AM154" i="3"/>
  <c r="AE185" i="3"/>
  <c r="AM185" i="3" s="1"/>
  <c r="AH9" i="3"/>
  <c r="AH10" i="3" s="1"/>
  <c r="AI34" i="3"/>
  <c r="AI22" i="3"/>
  <c r="AI91" i="3"/>
  <c r="AI95" i="3"/>
  <c r="AI96" i="3"/>
  <c r="AG109" i="3"/>
  <c r="AE151" i="3"/>
  <c r="AI158" i="3"/>
  <c r="AM158" i="3" s="1"/>
  <c r="AI159" i="3"/>
  <c r="AM159" i="3" s="1"/>
  <c r="AI160" i="3"/>
  <c r="AM160" i="3" s="1"/>
  <c r="AI168" i="3"/>
  <c r="AM168" i="3" s="1"/>
  <c r="AI169" i="3"/>
  <c r="AI170" i="3"/>
  <c r="AM170" i="3" s="1"/>
  <c r="AI23" i="3"/>
  <c r="AI27" i="3"/>
  <c r="AI28" i="3"/>
  <c r="AE83" i="3"/>
  <c r="AI92" i="3"/>
  <c r="AI97" i="3"/>
  <c r="AG163" i="3"/>
  <c r="AG164" i="3"/>
  <c r="AM164" i="3" s="1"/>
  <c r="AG165" i="3"/>
  <c r="AM165" i="3" s="1"/>
  <c r="AI24" i="3"/>
  <c r="Y29" i="3"/>
  <c r="Y24" i="3"/>
  <c r="AC85" i="3"/>
  <c r="W42" i="3"/>
  <c r="W110" i="3"/>
  <c r="AC183" i="3"/>
  <c r="X9" i="3"/>
  <c r="X10" i="3" s="1"/>
  <c r="X145" i="3"/>
  <c r="U151" i="3"/>
  <c r="AC154" i="3"/>
  <c r="Y34" i="3"/>
  <c r="AC153" i="3"/>
  <c r="AC17" i="3"/>
  <c r="Y95" i="3"/>
  <c r="Y23" i="3"/>
  <c r="Y27" i="3"/>
  <c r="Y28" i="3"/>
  <c r="U83" i="3"/>
  <c r="Y92" i="3"/>
  <c r="Y97" i="3"/>
  <c r="W163" i="3"/>
  <c r="AC163" i="3" s="1"/>
  <c r="W164" i="3"/>
  <c r="AC164" i="3" s="1"/>
  <c r="W165" i="3"/>
  <c r="AC165" i="3" s="1"/>
  <c r="M46" i="4"/>
  <c r="C46" i="4"/>
  <c r="M114" i="4"/>
  <c r="C114" i="4"/>
  <c r="M102" i="4"/>
  <c r="L102" i="4"/>
  <c r="M101" i="4"/>
  <c r="L101" i="4"/>
  <c r="M100" i="4"/>
  <c r="L100" i="4"/>
  <c r="M99" i="4"/>
  <c r="K99" i="4"/>
  <c r="M97" i="4"/>
  <c r="L97" i="4"/>
  <c r="M96" i="4"/>
  <c r="M95" i="4"/>
  <c r="L95" i="4"/>
  <c r="M94" i="4"/>
  <c r="K94" i="4"/>
  <c r="M92" i="4"/>
  <c r="L92" i="4"/>
  <c r="M91" i="4"/>
  <c r="L91" i="4"/>
  <c r="M90" i="4"/>
  <c r="L90" i="4"/>
  <c r="M89" i="4"/>
  <c r="K89" i="4"/>
  <c r="O87" i="4"/>
  <c r="M87" i="4"/>
  <c r="L87" i="4"/>
  <c r="O86" i="4"/>
  <c r="M86" i="4"/>
  <c r="L86" i="4"/>
  <c r="O85" i="4"/>
  <c r="O92" i="4" s="1"/>
  <c r="M85" i="4"/>
  <c r="L85" i="4"/>
  <c r="O84" i="4"/>
  <c r="M84" i="4"/>
  <c r="L84" i="4"/>
  <c r="O83" i="4"/>
  <c r="M83" i="4"/>
  <c r="L83" i="4"/>
  <c r="R79" i="4"/>
  <c r="Q79" i="4"/>
  <c r="P79" i="4"/>
  <c r="O79" i="4"/>
  <c r="N79" i="4"/>
  <c r="M79" i="4"/>
  <c r="R78" i="4"/>
  <c r="M78" i="4"/>
  <c r="C102" i="4"/>
  <c r="B102" i="4"/>
  <c r="C101" i="4"/>
  <c r="B101" i="4"/>
  <c r="C100" i="4"/>
  <c r="B100" i="4"/>
  <c r="C99" i="4"/>
  <c r="A99" i="4"/>
  <c r="C97" i="4"/>
  <c r="B97" i="4"/>
  <c r="C96" i="4"/>
  <c r="C95" i="4"/>
  <c r="B95" i="4"/>
  <c r="C94" i="4"/>
  <c r="A94" i="4"/>
  <c r="C92" i="4"/>
  <c r="B92" i="4"/>
  <c r="C91" i="4"/>
  <c r="B91" i="4"/>
  <c r="C90" i="4"/>
  <c r="B90" i="4"/>
  <c r="C89" i="4"/>
  <c r="A89" i="4"/>
  <c r="E87" i="4"/>
  <c r="C87" i="4"/>
  <c r="B87" i="4"/>
  <c r="E86" i="4"/>
  <c r="C86" i="4"/>
  <c r="B86" i="4"/>
  <c r="E85" i="4"/>
  <c r="C85" i="4"/>
  <c r="B85" i="4"/>
  <c r="E84" i="4"/>
  <c r="C84" i="4"/>
  <c r="B84" i="4"/>
  <c r="E83" i="4"/>
  <c r="C83" i="4"/>
  <c r="B83" i="4"/>
  <c r="H79" i="4"/>
  <c r="G79" i="4"/>
  <c r="F79" i="4"/>
  <c r="E79" i="4"/>
  <c r="D79" i="4"/>
  <c r="C79" i="4"/>
  <c r="H78" i="4"/>
  <c r="C78" i="4"/>
  <c r="M34" i="4"/>
  <c r="L34" i="4"/>
  <c r="M33" i="4"/>
  <c r="L33" i="4"/>
  <c r="M32" i="4"/>
  <c r="L32" i="4"/>
  <c r="M31" i="4"/>
  <c r="K31" i="4"/>
  <c r="M29" i="4"/>
  <c r="L29" i="4"/>
  <c r="M28" i="4"/>
  <c r="M27" i="4"/>
  <c r="L27" i="4"/>
  <c r="M26" i="4"/>
  <c r="K26" i="4"/>
  <c r="M24" i="4"/>
  <c r="L24" i="4"/>
  <c r="M23" i="4"/>
  <c r="L23" i="4"/>
  <c r="M22" i="4"/>
  <c r="L22" i="4"/>
  <c r="M21" i="4"/>
  <c r="K21" i="4"/>
  <c r="O19" i="4"/>
  <c r="M19" i="4"/>
  <c r="L19" i="4"/>
  <c r="O18" i="4"/>
  <c r="M18" i="4"/>
  <c r="L18" i="4"/>
  <c r="O17" i="4"/>
  <c r="O24" i="4" s="1"/>
  <c r="M17" i="4"/>
  <c r="L17" i="4"/>
  <c r="O16" i="4"/>
  <c r="M16" i="4"/>
  <c r="L16" i="4"/>
  <c r="O15" i="4"/>
  <c r="M15" i="4"/>
  <c r="L15" i="4"/>
  <c r="R11" i="4"/>
  <c r="Q11" i="4"/>
  <c r="P11" i="4"/>
  <c r="O11" i="4"/>
  <c r="N11" i="4"/>
  <c r="M11" i="4"/>
  <c r="R10" i="4"/>
  <c r="M10" i="4"/>
  <c r="M78" i="3"/>
  <c r="M10" i="3"/>
  <c r="C78" i="3"/>
  <c r="C34" i="4"/>
  <c r="B34" i="4"/>
  <c r="C33" i="4"/>
  <c r="B33" i="4"/>
  <c r="C32" i="4"/>
  <c r="B32" i="4"/>
  <c r="C31" i="4"/>
  <c r="A31" i="4"/>
  <c r="C29" i="4"/>
  <c r="B29" i="4"/>
  <c r="C28" i="4"/>
  <c r="C27" i="4"/>
  <c r="B27" i="4"/>
  <c r="C26" i="4"/>
  <c r="A26" i="4"/>
  <c r="C24" i="4"/>
  <c r="B24" i="4"/>
  <c r="C23" i="4"/>
  <c r="B23" i="4"/>
  <c r="C22" i="4"/>
  <c r="B22" i="4"/>
  <c r="C21" i="4"/>
  <c r="A21" i="4"/>
  <c r="E19" i="4"/>
  <c r="C19" i="4"/>
  <c r="B19" i="4"/>
  <c r="E18" i="4"/>
  <c r="C18" i="4"/>
  <c r="B18" i="4"/>
  <c r="E17" i="4"/>
  <c r="E29" i="4" s="1"/>
  <c r="C17" i="4"/>
  <c r="B17" i="4"/>
  <c r="E16" i="4"/>
  <c r="C16" i="4"/>
  <c r="B16" i="4"/>
  <c r="E15" i="4"/>
  <c r="C15" i="4"/>
  <c r="B15" i="4"/>
  <c r="H11" i="4"/>
  <c r="G11" i="4"/>
  <c r="F11" i="4"/>
  <c r="E11" i="4"/>
  <c r="D11" i="4"/>
  <c r="C11" i="4"/>
  <c r="H10" i="4"/>
  <c r="C10" i="4"/>
  <c r="O182" i="4"/>
  <c r="E182" i="4"/>
  <c r="O182" i="3"/>
  <c r="E182" i="3"/>
  <c r="U92" i="3" l="1"/>
  <c r="U90" i="3"/>
  <c r="A96" i="7"/>
  <c r="A91" i="7"/>
  <c r="S16" i="7"/>
  <c r="S56" i="7" s="1"/>
  <c r="AM34" i="7"/>
  <c r="AC87" i="3"/>
  <c r="AM83" i="4"/>
  <c r="AG108" i="5"/>
  <c r="AC114" i="5"/>
  <c r="U97" i="5"/>
  <c r="AC97" i="5" s="1"/>
  <c r="U33" i="5"/>
  <c r="AC33" i="5" s="1"/>
  <c r="AE33" i="5"/>
  <c r="AM33" i="5" s="1"/>
  <c r="S170" i="6"/>
  <c r="AM102" i="6"/>
  <c r="D12" i="6"/>
  <c r="A102" i="7"/>
  <c r="I102" i="7" s="1"/>
  <c r="AM163" i="3"/>
  <c r="AG39" i="3"/>
  <c r="I163" i="5"/>
  <c r="S84" i="5"/>
  <c r="S124" i="5" s="1"/>
  <c r="AM100" i="5"/>
  <c r="K171" i="5"/>
  <c r="I84" i="5"/>
  <c r="U29" i="5"/>
  <c r="AE23" i="5"/>
  <c r="I85" i="6"/>
  <c r="AG108" i="6"/>
  <c r="AC17" i="6"/>
  <c r="AG42" i="6"/>
  <c r="AE91" i="6"/>
  <c r="AM158" i="7"/>
  <c r="AM172" i="7" s="1"/>
  <c r="A95" i="7"/>
  <c r="K90" i="7"/>
  <c r="C43" i="7"/>
  <c r="AM165" i="7"/>
  <c r="AC159" i="4"/>
  <c r="AM163" i="5"/>
  <c r="AE183" i="5"/>
  <c r="AM183" i="5" s="1"/>
  <c r="M108" i="5"/>
  <c r="U28" i="5"/>
  <c r="AC28" i="5" s="1"/>
  <c r="AE24" i="5"/>
  <c r="S163" i="6"/>
  <c r="C109" i="6"/>
  <c r="AC46" i="6"/>
  <c r="AH80" i="6"/>
  <c r="AE96" i="6"/>
  <c r="S184" i="7"/>
  <c r="I192" i="7"/>
  <c r="S158" i="7"/>
  <c r="K102" i="7"/>
  <c r="K91" i="7"/>
  <c r="S159" i="7"/>
  <c r="S172" i="7" s="1"/>
  <c r="AM84" i="3"/>
  <c r="AM170" i="4"/>
  <c r="U22" i="5"/>
  <c r="U35" i="5" s="1"/>
  <c r="AC58" i="5" s="1"/>
  <c r="U23" i="5"/>
  <c r="AE27" i="5"/>
  <c r="AC165" i="6"/>
  <c r="A100" i="7"/>
  <c r="I100" i="7" s="1"/>
  <c r="AM32" i="7"/>
  <c r="AC33" i="6"/>
  <c r="AH80" i="7"/>
  <c r="N80" i="5"/>
  <c r="I159" i="6"/>
  <c r="AM18" i="4"/>
  <c r="AM159" i="5"/>
  <c r="AC163" i="5"/>
  <c r="AC86" i="5"/>
  <c r="AC124" i="5" s="1"/>
  <c r="U96" i="5"/>
  <c r="AC96" i="5" s="1"/>
  <c r="AM184" i="6"/>
  <c r="W110" i="6"/>
  <c r="U34" i="6"/>
  <c r="AC34" i="6" s="1"/>
  <c r="I159" i="7"/>
  <c r="AC165" i="7"/>
  <c r="I164" i="7"/>
  <c r="AC163" i="7"/>
  <c r="A97" i="7"/>
  <c r="I97" i="7" s="1"/>
  <c r="K96" i="7"/>
  <c r="S96" i="7" s="1"/>
  <c r="K95" i="7"/>
  <c r="S95" i="7" s="1"/>
  <c r="I15" i="7"/>
  <c r="AE90" i="6"/>
  <c r="I19" i="6"/>
  <c r="I46" i="6"/>
  <c r="AM97" i="5"/>
  <c r="AM165" i="5"/>
  <c r="AM164" i="5"/>
  <c r="I192" i="5"/>
  <c r="I164" i="5"/>
  <c r="S102" i="7"/>
  <c r="S164" i="7"/>
  <c r="S165" i="5"/>
  <c r="S165" i="7"/>
  <c r="AC164" i="7"/>
  <c r="S163" i="7"/>
  <c r="AC18" i="7"/>
  <c r="U33" i="7"/>
  <c r="AC33" i="7" s="1"/>
  <c r="AE28" i="6"/>
  <c r="AM114" i="6"/>
  <c r="AE97" i="6"/>
  <c r="AM97" i="6" s="1"/>
  <c r="AE27" i="6"/>
  <c r="AM27" i="6" s="1"/>
  <c r="AE22" i="6"/>
  <c r="AM22" i="6" s="1"/>
  <c r="AE100" i="6"/>
  <c r="AM100" i="6" s="1"/>
  <c r="AE29" i="6"/>
  <c r="AM29" i="6" s="1"/>
  <c r="AM46" i="6"/>
  <c r="W108" i="6"/>
  <c r="AE92" i="6"/>
  <c r="AE101" i="6"/>
  <c r="AM101" i="6" s="1"/>
  <c r="AE23" i="6"/>
  <c r="AE32" i="6"/>
  <c r="AM16" i="6"/>
  <c r="AH12" i="6"/>
  <c r="AC114" i="6"/>
  <c r="AE95" i="6"/>
  <c r="AE24" i="6"/>
  <c r="I182" i="5"/>
  <c r="AM16" i="4"/>
  <c r="AH12" i="4"/>
  <c r="AC46" i="4"/>
  <c r="X12" i="4"/>
  <c r="AG43" i="3"/>
  <c r="AM87" i="3"/>
  <c r="AG42" i="3"/>
  <c r="AC46" i="3"/>
  <c r="I92" i="7"/>
  <c r="AM160" i="4"/>
  <c r="AM172" i="4" s="1"/>
  <c r="AM92" i="5"/>
  <c r="AC158" i="6"/>
  <c r="AC172" i="6" s="1"/>
  <c r="E92" i="4"/>
  <c r="AM160" i="6"/>
  <c r="AC159" i="7"/>
  <c r="AM160" i="7"/>
  <c r="AM192" i="7"/>
  <c r="I56" i="7"/>
  <c r="W108" i="3"/>
  <c r="W40" i="3"/>
  <c r="W43" i="4"/>
  <c r="U91" i="5"/>
  <c r="X80" i="5"/>
  <c r="U92" i="5"/>
  <c r="AC92" i="5" s="1"/>
  <c r="U100" i="5"/>
  <c r="AC100" i="5" s="1"/>
  <c r="AC15" i="6"/>
  <c r="AC56" i="6" s="1"/>
  <c r="U34" i="7"/>
  <c r="AC34" i="7" s="1"/>
  <c r="AC16" i="4"/>
  <c r="AC19" i="5"/>
  <c r="AC56" i="5" s="1"/>
  <c r="U90" i="5"/>
  <c r="U24" i="6"/>
  <c r="AC24" i="6" s="1"/>
  <c r="AC17" i="7"/>
  <c r="U24" i="7"/>
  <c r="AC24" i="7" s="1"/>
  <c r="AM16" i="5"/>
  <c r="AM56" i="5" s="1"/>
  <c r="X80" i="6"/>
  <c r="N12" i="5"/>
  <c r="I165" i="7"/>
  <c r="I163" i="7"/>
  <c r="AC15" i="3"/>
  <c r="U96" i="3"/>
  <c r="AC96" i="3" s="1"/>
  <c r="AM17" i="3"/>
  <c r="AE102" i="3"/>
  <c r="AM102" i="3" s="1"/>
  <c r="AM158" i="4"/>
  <c r="AC192" i="4"/>
  <c r="AM86" i="4"/>
  <c r="AG41" i="4"/>
  <c r="I165" i="5"/>
  <c r="S152" i="5"/>
  <c r="AM96" i="5"/>
  <c r="AM102" i="5"/>
  <c r="S87" i="5"/>
  <c r="AC101" i="5"/>
  <c r="I56" i="5"/>
  <c r="S16" i="5"/>
  <c r="S56" i="5" s="1"/>
  <c r="S165" i="6"/>
  <c r="S159" i="6"/>
  <c r="I192" i="6"/>
  <c r="D80" i="6"/>
  <c r="AC83" i="6"/>
  <c r="AC124" i="6" s="1"/>
  <c r="M39" i="6"/>
  <c r="U23" i="6"/>
  <c r="U27" i="6"/>
  <c r="AM16" i="7"/>
  <c r="S46" i="7"/>
  <c r="I184" i="6"/>
  <c r="W39" i="3"/>
  <c r="U101" i="3"/>
  <c r="AC101" i="3" s="1"/>
  <c r="AM169" i="3"/>
  <c r="AE96" i="3"/>
  <c r="AM96" i="3" s="1"/>
  <c r="AM46" i="3"/>
  <c r="AC168" i="4"/>
  <c r="AC158" i="4"/>
  <c r="AM46" i="4"/>
  <c r="AM114" i="4"/>
  <c r="S163" i="5"/>
  <c r="C187" i="5"/>
  <c r="K183" i="5"/>
  <c r="S183" i="5" s="1"/>
  <c r="M111" i="5"/>
  <c r="AC34" i="5"/>
  <c r="S46" i="5"/>
  <c r="I163" i="6"/>
  <c r="S168" i="6"/>
  <c r="I83" i="6"/>
  <c r="S192" i="6"/>
  <c r="W107" i="6"/>
  <c r="N12" i="6"/>
  <c r="U32" i="6"/>
  <c r="AC32" i="6" s="1"/>
  <c r="U29" i="6"/>
  <c r="AC29" i="6" s="1"/>
  <c r="I114" i="7"/>
  <c r="I83" i="7"/>
  <c r="AG108" i="7"/>
  <c r="AM114" i="7"/>
  <c r="AC16" i="7"/>
  <c r="X12" i="7"/>
  <c r="AM23" i="7"/>
  <c r="N12" i="7"/>
  <c r="AC183" i="6"/>
  <c r="U95" i="3"/>
  <c r="AC95" i="3" s="1"/>
  <c r="AE90" i="3"/>
  <c r="AM90" i="3" s="1"/>
  <c r="AE101" i="3"/>
  <c r="AM101" i="3" s="1"/>
  <c r="AC169" i="3"/>
  <c r="AM163" i="4"/>
  <c r="AM192" i="5"/>
  <c r="AC165" i="5"/>
  <c r="AC172" i="5" s="1"/>
  <c r="AM160" i="5"/>
  <c r="AM197" i="5" s="1"/>
  <c r="AG40" i="5"/>
  <c r="AM46" i="5"/>
  <c r="I158" i="6"/>
  <c r="S160" i="6"/>
  <c r="S158" i="6"/>
  <c r="AC192" i="6"/>
  <c r="U28" i="6"/>
  <c r="AC28" i="6" s="1"/>
  <c r="AC160" i="7"/>
  <c r="I160" i="7"/>
  <c r="AC158" i="7"/>
  <c r="I158" i="7"/>
  <c r="I91" i="7"/>
  <c r="AM84" i="7"/>
  <c r="AM124" i="7" s="1"/>
  <c r="AC46" i="7"/>
  <c r="U27" i="7"/>
  <c r="AC27" i="7" s="1"/>
  <c r="U22" i="7"/>
  <c r="U29" i="7"/>
  <c r="AC29" i="7" s="1"/>
  <c r="U28" i="7"/>
  <c r="AC28" i="7" s="1"/>
  <c r="U23" i="7"/>
  <c r="AC23" i="7" s="1"/>
  <c r="AM197" i="7"/>
  <c r="S197" i="7"/>
  <c r="M108" i="7"/>
  <c r="S84" i="7"/>
  <c r="M111" i="7"/>
  <c r="S87" i="7"/>
  <c r="W108" i="7"/>
  <c r="AC84" i="7"/>
  <c r="A34" i="7"/>
  <c r="I34" i="7" s="1"/>
  <c r="A33" i="7"/>
  <c r="I33" i="7" s="1"/>
  <c r="A32" i="7"/>
  <c r="I32" i="7" s="1"/>
  <c r="A29" i="7"/>
  <c r="I29" i="7" s="1"/>
  <c r="A28" i="7"/>
  <c r="I28" i="7" s="1"/>
  <c r="A27" i="7"/>
  <c r="I27" i="7" s="1"/>
  <c r="A24" i="7"/>
  <c r="I24" i="7" s="1"/>
  <c r="A23" i="7"/>
  <c r="I23" i="7" s="1"/>
  <c r="A22" i="7"/>
  <c r="K34" i="7"/>
  <c r="S34" i="7" s="1"/>
  <c r="K33" i="7"/>
  <c r="S33" i="7" s="1"/>
  <c r="K32" i="7"/>
  <c r="S32" i="7" s="1"/>
  <c r="K29" i="7"/>
  <c r="S29" i="7" s="1"/>
  <c r="K27" i="7"/>
  <c r="S27" i="7" s="1"/>
  <c r="K24" i="7"/>
  <c r="S24" i="7" s="1"/>
  <c r="K23" i="7"/>
  <c r="S23" i="7" s="1"/>
  <c r="K22" i="7"/>
  <c r="K28" i="7"/>
  <c r="S28" i="7" s="1"/>
  <c r="AM24" i="7"/>
  <c r="I184" i="7"/>
  <c r="I182" i="7"/>
  <c r="C187" i="7"/>
  <c r="A187" i="7"/>
  <c r="AE102" i="7"/>
  <c r="AM102" i="7" s="1"/>
  <c r="AE101" i="7"/>
  <c r="AM101" i="7" s="1"/>
  <c r="AE100" i="7"/>
  <c r="AM100" i="7" s="1"/>
  <c r="AE97" i="7"/>
  <c r="AM97" i="7" s="1"/>
  <c r="AE95" i="7"/>
  <c r="AM95" i="7" s="1"/>
  <c r="AE92" i="7"/>
  <c r="AM92" i="7" s="1"/>
  <c r="AE91" i="7"/>
  <c r="AM91" i="7" s="1"/>
  <c r="AE90" i="7"/>
  <c r="AE96" i="7"/>
  <c r="AM96" i="7" s="1"/>
  <c r="AC184" i="7"/>
  <c r="W110" i="7"/>
  <c r="AC86" i="7"/>
  <c r="I96" i="7"/>
  <c r="D80" i="7"/>
  <c r="S114" i="7"/>
  <c r="M107" i="7"/>
  <c r="N80" i="7"/>
  <c r="S83" i="7"/>
  <c r="U101" i="7"/>
  <c r="AC101" i="7" s="1"/>
  <c r="U100" i="7"/>
  <c r="AC100" i="7" s="1"/>
  <c r="U97" i="7"/>
  <c r="AC97" i="7" s="1"/>
  <c r="U95" i="7"/>
  <c r="AC95" i="7" s="1"/>
  <c r="U92" i="7"/>
  <c r="AC92" i="7" s="1"/>
  <c r="U91" i="7"/>
  <c r="AC91" i="7" s="1"/>
  <c r="U90" i="7"/>
  <c r="U102" i="7"/>
  <c r="AC102" i="7" s="1"/>
  <c r="U96" i="7"/>
  <c r="AC96" i="7" s="1"/>
  <c r="S91" i="7"/>
  <c r="AM27" i="7"/>
  <c r="M187" i="7"/>
  <c r="S182" i="7"/>
  <c r="K187" i="7"/>
  <c r="S192" i="7"/>
  <c r="AC182" i="7"/>
  <c r="W187" i="7"/>
  <c r="U187" i="7"/>
  <c r="C108" i="7"/>
  <c r="I84" i="7"/>
  <c r="W109" i="7"/>
  <c r="AC85" i="7"/>
  <c r="S116" i="7"/>
  <c r="S90" i="7"/>
  <c r="AG187" i="7"/>
  <c r="AM182" i="7"/>
  <c r="AE187" i="7"/>
  <c r="I95" i="7"/>
  <c r="AC87" i="7"/>
  <c r="W111" i="7"/>
  <c r="AC114" i="7"/>
  <c r="AC83" i="7"/>
  <c r="W107" i="7"/>
  <c r="X80" i="7"/>
  <c r="S92" i="7"/>
  <c r="S101" i="7"/>
  <c r="AC22" i="7"/>
  <c r="AM48" i="7"/>
  <c r="AM22" i="7"/>
  <c r="AK12" i="7"/>
  <c r="AM29" i="7"/>
  <c r="AM28" i="7"/>
  <c r="I90" i="7"/>
  <c r="M109" i="7"/>
  <c r="S85" i="7"/>
  <c r="AM46" i="7"/>
  <c r="AG39" i="7"/>
  <c r="AE35" i="7"/>
  <c r="AM58" i="7" s="1"/>
  <c r="AM15" i="7"/>
  <c r="AH12" i="7"/>
  <c r="S172" i="6"/>
  <c r="I182" i="6"/>
  <c r="A187" i="6"/>
  <c r="C187" i="6"/>
  <c r="AE171" i="6"/>
  <c r="AE182" i="6"/>
  <c r="AM151" i="6"/>
  <c r="AH148" i="6"/>
  <c r="I172" i="6"/>
  <c r="AM91" i="6"/>
  <c r="AC22" i="6"/>
  <c r="AM24" i="6"/>
  <c r="AM183" i="6"/>
  <c r="A34" i="6"/>
  <c r="I34" i="6" s="1"/>
  <c r="A33" i="6"/>
  <c r="I33" i="6" s="1"/>
  <c r="A32" i="6"/>
  <c r="I32" i="6" s="1"/>
  <c r="A29" i="6"/>
  <c r="I29" i="6" s="1"/>
  <c r="A28" i="6"/>
  <c r="I28" i="6" s="1"/>
  <c r="A27" i="6"/>
  <c r="I27" i="6" s="1"/>
  <c r="A24" i="6"/>
  <c r="I24" i="6" s="1"/>
  <c r="A23" i="6"/>
  <c r="I23" i="6" s="1"/>
  <c r="A22" i="6"/>
  <c r="I197" i="6"/>
  <c r="K34" i="6"/>
  <c r="S34" i="6" s="1"/>
  <c r="K33" i="6"/>
  <c r="S33" i="6" s="1"/>
  <c r="K32" i="6"/>
  <c r="S32" i="6" s="1"/>
  <c r="K29" i="6"/>
  <c r="S29" i="6" s="1"/>
  <c r="K27" i="6"/>
  <c r="S27" i="6" s="1"/>
  <c r="K24" i="6"/>
  <c r="S24" i="6" s="1"/>
  <c r="K23" i="6"/>
  <c r="S23" i="6" s="1"/>
  <c r="K22" i="6"/>
  <c r="K28" i="6"/>
  <c r="S28" i="6" s="1"/>
  <c r="AM92" i="6"/>
  <c r="AM34" i="6"/>
  <c r="AM56" i="6"/>
  <c r="S56" i="6"/>
  <c r="AC182" i="6"/>
  <c r="W187" i="6"/>
  <c r="U187" i="6"/>
  <c r="U96" i="6"/>
  <c r="AC96" i="6" s="1"/>
  <c r="U102" i="6"/>
  <c r="AC102" i="6" s="1"/>
  <c r="U101" i="6"/>
  <c r="AC101" i="6" s="1"/>
  <c r="U100" i="6"/>
  <c r="AC100" i="6" s="1"/>
  <c r="U97" i="6"/>
  <c r="AC97" i="6" s="1"/>
  <c r="U95" i="6"/>
  <c r="AC95" i="6" s="1"/>
  <c r="U92" i="6"/>
  <c r="AC92" i="6" s="1"/>
  <c r="U91" i="6"/>
  <c r="AC91" i="6" s="1"/>
  <c r="U90" i="6"/>
  <c r="AM28" i="6"/>
  <c r="M187" i="6"/>
  <c r="S182" i="6"/>
  <c r="K187" i="6"/>
  <c r="K96" i="6"/>
  <c r="S96" i="6" s="1"/>
  <c r="K100" i="6"/>
  <c r="S100" i="6" s="1"/>
  <c r="K91" i="6"/>
  <c r="S91" i="6" s="1"/>
  <c r="K101" i="6"/>
  <c r="S101" i="6" s="1"/>
  <c r="K92" i="6"/>
  <c r="S92" i="6" s="1"/>
  <c r="K90" i="6"/>
  <c r="K102" i="6"/>
  <c r="S102" i="6" s="1"/>
  <c r="K95" i="6"/>
  <c r="S95" i="6" s="1"/>
  <c r="K97" i="6"/>
  <c r="S97" i="6" s="1"/>
  <c r="A102" i="6"/>
  <c r="I102" i="6" s="1"/>
  <c r="A101" i="6"/>
  <c r="I101" i="6" s="1"/>
  <c r="A100" i="6"/>
  <c r="I100" i="6" s="1"/>
  <c r="A97" i="6"/>
  <c r="I97" i="6" s="1"/>
  <c r="A96" i="6"/>
  <c r="I96" i="6" s="1"/>
  <c r="A95" i="6"/>
  <c r="I95" i="6" s="1"/>
  <c r="A92" i="6"/>
  <c r="I92" i="6" s="1"/>
  <c r="A91" i="6"/>
  <c r="I91" i="6" s="1"/>
  <c r="A90" i="6"/>
  <c r="S114" i="6"/>
  <c r="M107" i="6"/>
  <c r="N80" i="6"/>
  <c r="S83" i="6"/>
  <c r="I124" i="6"/>
  <c r="AM124" i="6"/>
  <c r="AM90" i="6"/>
  <c r="AK80" i="6"/>
  <c r="AM96" i="6"/>
  <c r="I56" i="6"/>
  <c r="S192" i="5"/>
  <c r="AC46" i="5"/>
  <c r="S197" i="5"/>
  <c r="I172" i="5"/>
  <c r="I197" i="5"/>
  <c r="AM116" i="5"/>
  <c r="AM90" i="5"/>
  <c r="AK80" i="5"/>
  <c r="M187" i="5"/>
  <c r="S182" i="5"/>
  <c r="K187" i="5"/>
  <c r="AM114" i="5"/>
  <c r="AE103" i="5"/>
  <c r="AM126" i="5" s="1"/>
  <c r="AG107" i="5"/>
  <c r="AM83" i="5"/>
  <c r="AH80" i="5"/>
  <c r="AM91" i="5"/>
  <c r="A91" i="5"/>
  <c r="I91" i="5" s="1"/>
  <c r="A102" i="5"/>
  <c r="I102" i="5" s="1"/>
  <c r="A100" i="5"/>
  <c r="I100" i="5" s="1"/>
  <c r="A96" i="5"/>
  <c r="I96" i="5" s="1"/>
  <c r="A90" i="5"/>
  <c r="A95" i="5"/>
  <c r="I95" i="5" s="1"/>
  <c r="A92" i="5"/>
  <c r="I92" i="5" s="1"/>
  <c r="A101" i="5"/>
  <c r="I101" i="5" s="1"/>
  <c r="A97" i="5"/>
  <c r="I97" i="5" s="1"/>
  <c r="S184" i="5"/>
  <c r="AC116" i="5"/>
  <c r="AC102" i="5"/>
  <c r="AC192" i="5"/>
  <c r="AC48" i="5"/>
  <c r="AA12" i="5"/>
  <c r="AC23" i="5"/>
  <c r="AM27" i="5"/>
  <c r="AM34" i="5"/>
  <c r="AC182" i="5"/>
  <c r="W187" i="5"/>
  <c r="U187" i="5"/>
  <c r="AM24" i="5"/>
  <c r="K91" i="5"/>
  <c r="S91" i="5" s="1"/>
  <c r="K102" i="5"/>
  <c r="S102" i="5" s="1"/>
  <c r="K100" i="5"/>
  <c r="S100" i="5" s="1"/>
  <c r="K90" i="5"/>
  <c r="K96" i="5"/>
  <c r="S96" i="5" s="1"/>
  <c r="K95" i="5"/>
  <c r="S95" i="5" s="1"/>
  <c r="K92" i="5"/>
  <c r="S92" i="5" s="1"/>
  <c r="K101" i="5"/>
  <c r="S101" i="5" s="1"/>
  <c r="K97" i="5"/>
  <c r="S97" i="5" s="1"/>
  <c r="AM101" i="5"/>
  <c r="A187" i="5"/>
  <c r="I114" i="5"/>
  <c r="I83" i="5"/>
  <c r="D80" i="5"/>
  <c r="C107" i="5"/>
  <c r="I183" i="5"/>
  <c r="AC24" i="5"/>
  <c r="AC27" i="5"/>
  <c r="AM22" i="5"/>
  <c r="AK12" i="5"/>
  <c r="AM28" i="5"/>
  <c r="AG187" i="5"/>
  <c r="AM182" i="5"/>
  <c r="AE187" i="5"/>
  <c r="AM95" i="5"/>
  <c r="AC91" i="5"/>
  <c r="A34" i="5"/>
  <c r="I34" i="5" s="1"/>
  <c r="A33" i="5"/>
  <c r="I33" i="5" s="1"/>
  <c r="A32" i="5"/>
  <c r="I32" i="5" s="1"/>
  <c r="A29" i="5"/>
  <c r="I29" i="5" s="1"/>
  <c r="A28" i="5"/>
  <c r="I28" i="5" s="1"/>
  <c r="A27" i="5"/>
  <c r="I27" i="5" s="1"/>
  <c r="A24" i="5"/>
  <c r="I24" i="5" s="1"/>
  <c r="A23" i="5"/>
  <c r="I23" i="5" s="1"/>
  <c r="A22" i="5"/>
  <c r="AC184" i="5"/>
  <c r="AC183" i="5"/>
  <c r="K34" i="5"/>
  <c r="S34" i="5" s="1"/>
  <c r="K33" i="5"/>
  <c r="S33" i="5" s="1"/>
  <c r="K32" i="5"/>
  <c r="S32" i="5" s="1"/>
  <c r="K29" i="5"/>
  <c r="S29" i="5" s="1"/>
  <c r="K27" i="5"/>
  <c r="S27" i="5" s="1"/>
  <c r="K24" i="5"/>
  <c r="S24" i="5" s="1"/>
  <c r="K23" i="5"/>
  <c r="S23" i="5" s="1"/>
  <c r="K22" i="5"/>
  <c r="K28" i="5"/>
  <c r="S28" i="5" s="1"/>
  <c r="AC29" i="5"/>
  <c r="AM23" i="5"/>
  <c r="AM32" i="5"/>
  <c r="AC124" i="4"/>
  <c r="AM84" i="4"/>
  <c r="AH80" i="4"/>
  <c r="AM56" i="4"/>
  <c r="U102" i="3"/>
  <c r="AC102" i="3" s="1"/>
  <c r="U100" i="3"/>
  <c r="AC100" i="3" s="1"/>
  <c r="U97" i="3"/>
  <c r="AC97" i="3" s="1"/>
  <c r="U91" i="3"/>
  <c r="AC91" i="3" s="1"/>
  <c r="AE100" i="3"/>
  <c r="AM100" i="3" s="1"/>
  <c r="AE97" i="3"/>
  <c r="AM97" i="3" s="1"/>
  <c r="AE91" i="3"/>
  <c r="AG108" i="4"/>
  <c r="AE34" i="4"/>
  <c r="AM34" i="4" s="1"/>
  <c r="AE32" i="4"/>
  <c r="AM32" i="4" s="1"/>
  <c r="AE27" i="4"/>
  <c r="AM27" i="4" s="1"/>
  <c r="AE23" i="4"/>
  <c r="AM23" i="4" s="1"/>
  <c r="AE22" i="4"/>
  <c r="AE33" i="4"/>
  <c r="AM33" i="4" s="1"/>
  <c r="AE29" i="4"/>
  <c r="AM29" i="4" s="1"/>
  <c r="AE24" i="4"/>
  <c r="AM24" i="4" s="1"/>
  <c r="AE28" i="4"/>
  <c r="AM28" i="4" s="1"/>
  <c r="W187" i="4"/>
  <c r="U187" i="4"/>
  <c r="AC182" i="4"/>
  <c r="AG109" i="4"/>
  <c r="AM85" i="4"/>
  <c r="U34" i="4"/>
  <c r="AC34" i="4" s="1"/>
  <c r="U32" i="4"/>
  <c r="AC32" i="4" s="1"/>
  <c r="U27" i="4"/>
  <c r="AC27" i="4" s="1"/>
  <c r="U23" i="4"/>
  <c r="AC23" i="4" s="1"/>
  <c r="U22" i="4"/>
  <c r="U24" i="4"/>
  <c r="AC24" i="4" s="1"/>
  <c r="U29" i="4"/>
  <c r="AC29" i="4" s="1"/>
  <c r="U28" i="4"/>
  <c r="AC28" i="4" s="1"/>
  <c r="U33" i="4"/>
  <c r="AC33" i="4" s="1"/>
  <c r="AE187" i="4"/>
  <c r="AM182" i="4"/>
  <c r="AG187" i="4"/>
  <c r="U101" i="4"/>
  <c r="AC101" i="4" s="1"/>
  <c r="U97" i="4"/>
  <c r="AC97" i="4" s="1"/>
  <c r="U96" i="4"/>
  <c r="AC96" i="4" s="1"/>
  <c r="U92" i="4"/>
  <c r="AC92" i="4" s="1"/>
  <c r="U90" i="4"/>
  <c r="U102" i="4"/>
  <c r="AC102" i="4" s="1"/>
  <c r="U91" i="4"/>
  <c r="AC91" i="4" s="1"/>
  <c r="U100" i="4"/>
  <c r="AC100" i="4" s="1"/>
  <c r="U95" i="4"/>
  <c r="AC95" i="4" s="1"/>
  <c r="AM192" i="4"/>
  <c r="AC56" i="4"/>
  <c r="AE101" i="4"/>
  <c r="AM101" i="4" s="1"/>
  <c r="AE97" i="4"/>
  <c r="AM97" i="4" s="1"/>
  <c r="AE92" i="4"/>
  <c r="AM92" i="4" s="1"/>
  <c r="AE90" i="4"/>
  <c r="AE96" i="4"/>
  <c r="AM96" i="4" s="1"/>
  <c r="AE102" i="4"/>
  <c r="AM102" i="4" s="1"/>
  <c r="AE91" i="4"/>
  <c r="AM91" i="4" s="1"/>
  <c r="AE100" i="4"/>
  <c r="AM100" i="4" s="1"/>
  <c r="AE95" i="4"/>
  <c r="AM95" i="4" s="1"/>
  <c r="AM95" i="3"/>
  <c r="AM16" i="3"/>
  <c r="AH12" i="3"/>
  <c r="AG40" i="3"/>
  <c r="AC19" i="3"/>
  <c r="W43" i="3"/>
  <c r="X12" i="3"/>
  <c r="AM114" i="3"/>
  <c r="AG107" i="3"/>
  <c r="AM83" i="3"/>
  <c r="AH80" i="3"/>
  <c r="AE171" i="3"/>
  <c r="AH148" i="3"/>
  <c r="AE182" i="3"/>
  <c r="AM151" i="3"/>
  <c r="AE32" i="3"/>
  <c r="AM32" i="3" s="1"/>
  <c r="AE27" i="3"/>
  <c r="AM27" i="3" s="1"/>
  <c r="AE23" i="3"/>
  <c r="AM23" i="3" s="1"/>
  <c r="AE22" i="3"/>
  <c r="AE29" i="3"/>
  <c r="AM29" i="3" s="1"/>
  <c r="AE28" i="3"/>
  <c r="AM28" i="3" s="1"/>
  <c r="AE24" i="3"/>
  <c r="AM24" i="3" s="1"/>
  <c r="AE34" i="3"/>
  <c r="AM34" i="3" s="1"/>
  <c r="AE33" i="3"/>
  <c r="AM33" i="3" s="1"/>
  <c r="AM92" i="3"/>
  <c r="AC114" i="3"/>
  <c r="W107" i="3"/>
  <c r="AC83" i="3"/>
  <c r="X80" i="3"/>
  <c r="U171" i="3"/>
  <c r="U182" i="3"/>
  <c r="X148" i="3"/>
  <c r="AC151" i="3"/>
  <c r="AC90" i="3"/>
  <c r="U32" i="3"/>
  <c r="AC32" i="3" s="1"/>
  <c r="U27" i="3"/>
  <c r="AC27" i="3" s="1"/>
  <c r="U23" i="3"/>
  <c r="AC23" i="3" s="1"/>
  <c r="U34" i="3"/>
  <c r="AC34" i="3" s="1"/>
  <c r="U22" i="3"/>
  <c r="U28" i="3"/>
  <c r="AC28" i="3" s="1"/>
  <c r="U33" i="3"/>
  <c r="AC33" i="3" s="1"/>
  <c r="U29" i="3"/>
  <c r="AC29" i="3" s="1"/>
  <c r="U24" i="3"/>
  <c r="AC24" i="3" s="1"/>
  <c r="AC92" i="3"/>
  <c r="E96" i="4"/>
  <c r="E27" i="4"/>
  <c r="E28" i="4"/>
  <c r="O96" i="4"/>
  <c r="O28" i="4"/>
  <c r="O29" i="4"/>
  <c r="O97" i="4"/>
  <c r="E34" i="4"/>
  <c r="E24" i="4"/>
  <c r="E97" i="4"/>
  <c r="O23" i="4"/>
  <c r="E91" i="4"/>
  <c r="O90" i="4"/>
  <c r="O22" i="4"/>
  <c r="E90" i="4"/>
  <c r="O91" i="4"/>
  <c r="O100" i="4"/>
  <c r="O101" i="4"/>
  <c r="O102" i="4"/>
  <c r="O95" i="4"/>
  <c r="E100" i="4"/>
  <c r="E101" i="4"/>
  <c r="E102" i="4"/>
  <c r="E95" i="4"/>
  <c r="O27" i="4"/>
  <c r="O32" i="4"/>
  <c r="O33" i="4"/>
  <c r="O34" i="4"/>
  <c r="E22" i="4"/>
  <c r="E23" i="4"/>
  <c r="E32" i="4"/>
  <c r="E33" i="4"/>
  <c r="Q79" i="3"/>
  <c r="O79" i="3"/>
  <c r="M79" i="3"/>
  <c r="Q11" i="3"/>
  <c r="O11" i="3"/>
  <c r="M11" i="3"/>
  <c r="O87" i="3"/>
  <c r="O86" i="3"/>
  <c r="O85" i="3"/>
  <c r="O84" i="3"/>
  <c r="O83" i="3"/>
  <c r="O19" i="3"/>
  <c r="O18" i="3"/>
  <c r="O17" i="3"/>
  <c r="O16" i="3"/>
  <c r="O15" i="3"/>
  <c r="M114" i="3"/>
  <c r="C114" i="3"/>
  <c r="M46" i="3"/>
  <c r="C46" i="3"/>
  <c r="C46" i="1"/>
  <c r="AM172" i="5" l="1"/>
  <c r="AC22" i="5"/>
  <c r="AC36" i="5" s="1"/>
  <c r="AC54" i="5" s="1"/>
  <c r="Q80" i="7"/>
  <c r="AM48" i="5"/>
  <c r="AC197" i="5"/>
  <c r="AE35" i="5"/>
  <c r="AM58" i="5" s="1"/>
  <c r="I116" i="7"/>
  <c r="K103" i="7"/>
  <c r="S126" i="7" s="1"/>
  <c r="G80" i="7"/>
  <c r="AC197" i="6"/>
  <c r="A103" i="7"/>
  <c r="I126" i="7" s="1"/>
  <c r="U103" i="5"/>
  <c r="AC126" i="5" s="1"/>
  <c r="AM56" i="3"/>
  <c r="AC56" i="7"/>
  <c r="AE103" i="6"/>
  <c r="AM126" i="6" s="1"/>
  <c r="AC90" i="5"/>
  <c r="AC104" i="5" s="1"/>
  <c r="AC122" i="5" s="1"/>
  <c r="AK12" i="6"/>
  <c r="AM197" i="4"/>
  <c r="I172" i="7"/>
  <c r="S172" i="5"/>
  <c r="AC197" i="4"/>
  <c r="AM48" i="6"/>
  <c r="AM61" i="6" s="1"/>
  <c r="AE35" i="6"/>
  <c r="AM58" i="6" s="1"/>
  <c r="AM32" i="6"/>
  <c r="AM95" i="6"/>
  <c r="AM104" i="6" s="1"/>
  <c r="AM122" i="6" s="1"/>
  <c r="AM23" i="6"/>
  <c r="AM116" i="6"/>
  <c r="AM129" i="6" s="1"/>
  <c r="I197" i="7"/>
  <c r="AC172" i="7"/>
  <c r="AC190" i="7" s="1"/>
  <c r="S197" i="6"/>
  <c r="AC56" i="3"/>
  <c r="AA80" i="5"/>
  <c r="AK80" i="3"/>
  <c r="AC48" i="6"/>
  <c r="AC53" i="6" s="1"/>
  <c r="U35" i="6"/>
  <c r="AC58" i="6" s="1"/>
  <c r="AA12" i="7"/>
  <c r="U103" i="3"/>
  <c r="AC126" i="3" s="1"/>
  <c r="AC172" i="4"/>
  <c r="AC190" i="4" s="1"/>
  <c r="AC27" i="6"/>
  <c r="AC197" i="7"/>
  <c r="AE103" i="3"/>
  <c r="AM126" i="3" s="1"/>
  <c r="K103" i="6"/>
  <c r="S126" i="6" s="1"/>
  <c r="AC23" i="6"/>
  <c r="AC36" i="6" s="1"/>
  <c r="AC54" i="6" s="1"/>
  <c r="AA12" i="6"/>
  <c r="I124" i="7"/>
  <c r="AC36" i="7"/>
  <c r="AC54" i="7" s="1"/>
  <c r="AC116" i="3"/>
  <c r="AC129" i="3" s="1"/>
  <c r="I129" i="7"/>
  <c r="AC48" i="7"/>
  <c r="AC61" i="7" s="1"/>
  <c r="U103" i="7"/>
  <c r="AC126" i="7" s="1"/>
  <c r="AA80" i="3"/>
  <c r="AM124" i="4"/>
  <c r="U35" i="7"/>
  <c r="AC58" i="7" s="1"/>
  <c r="AC124" i="7"/>
  <c r="I104" i="7"/>
  <c r="AC116" i="7"/>
  <c r="AC129" i="7" s="1"/>
  <c r="AC90" i="7"/>
  <c r="AC104" i="7" s="1"/>
  <c r="AA80" i="7"/>
  <c r="I193" i="7"/>
  <c r="I191" i="7"/>
  <c r="I189" i="7"/>
  <c r="S48" i="7"/>
  <c r="S22" i="7"/>
  <c r="S36" i="7" s="1"/>
  <c r="Q12" i="7"/>
  <c r="K35" i="7"/>
  <c r="S58" i="7" s="1"/>
  <c r="I48" i="7"/>
  <c r="G12" i="7"/>
  <c r="I22" i="7"/>
  <c r="I36" i="7" s="1"/>
  <c r="A35" i="7"/>
  <c r="I58" i="7" s="1"/>
  <c r="AM190" i="7"/>
  <c r="AM61" i="7"/>
  <c r="I121" i="7"/>
  <c r="AM55" i="7"/>
  <c r="AM53" i="7"/>
  <c r="AM189" i="7"/>
  <c r="AM191" i="7"/>
  <c r="AM193" i="7"/>
  <c r="S189" i="7"/>
  <c r="S191" i="7"/>
  <c r="S193" i="7"/>
  <c r="AM116" i="7"/>
  <c r="AM90" i="7"/>
  <c r="AM104" i="7" s="1"/>
  <c r="AK80" i="7"/>
  <c r="AE103" i="7"/>
  <c r="AM126" i="7" s="1"/>
  <c r="I123" i="7"/>
  <c r="AM56" i="7"/>
  <c r="AM36" i="7"/>
  <c r="I190" i="7"/>
  <c r="S129" i="7"/>
  <c r="AC189" i="7"/>
  <c r="AC191" i="7"/>
  <c r="AC193" i="7"/>
  <c r="S104" i="7"/>
  <c r="S124" i="7"/>
  <c r="S121" i="7"/>
  <c r="S123" i="7"/>
  <c r="S190" i="7"/>
  <c r="I190" i="6"/>
  <c r="I193" i="6"/>
  <c r="I191" i="6"/>
  <c r="I189" i="6"/>
  <c r="S124" i="6"/>
  <c r="I116" i="6"/>
  <c r="I90" i="6"/>
  <c r="I104" i="6" s="1"/>
  <c r="G80" i="6"/>
  <c r="A103" i="6"/>
  <c r="I126" i="6" s="1"/>
  <c r="S190" i="6"/>
  <c r="G12" i="6"/>
  <c r="I22" i="6"/>
  <c r="I36" i="6" s="1"/>
  <c r="I48" i="6"/>
  <c r="A35" i="6"/>
  <c r="I58" i="6" s="1"/>
  <c r="AC189" i="6"/>
  <c r="AC193" i="6"/>
  <c r="AC191" i="6"/>
  <c r="AM172" i="6"/>
  <c r="AM192" i="6"/>
  <c r="AM197" i="6"/>
  <c r="S116" i="6"/>
  <c r="S129" i="6" s="1"/>
  <c r="Q80" i="6"/>
  <c r="S90" i="6"/>
  <c r="S104" i="6" s="1"/>
  <c r="S193" i="6"/>
  <c r="S189" i="6"/>
  <c r="S191" i="6"/>
  <c r="AC116" i="6"/>
  <c r="AC90" i="6"/>
  <c r="AC104" i="6" s="1"/>
  <c r="AA80" i="6"/>
  <c r="U103" i="6"/>
  <c r="AC126" i="6" s="1"/>
  <c r="S48" i="6"/>
  <c r="S22" i="6"/>
  <c r="S36" i="6" s="1"/>
  <c r="Q12" i="6"/>
  <c r="K35" i="6"/>
  <c r="S58" i="6" s="1"/>
  <c r="AC190" i="6"/>
  <c r="AG187" i="6"/>
  <c r="AM182" i="6"/>
  <c r="AE187" i="6"/>
  <c r="A103" i="5"/>
  <c r="I126" i="5" s="1"/>
  <c r="AM36" i="5"/>
  <c r="AM54" i="5" s="1"/>
  <c r="AM61" i="5"/>
  <c r="AM53" i="5"/>
  <c r="AM55" i="5"/>
  <c r="I116" i="5"/>
  <c r="I129" i="5" s="1"/>
  <c r="G80" i="5"/>
  <c r="I90" i="5"/>
  <c r="AM104" i="5"/>
  <c r="AM124" i="5"/>
  <c r="I190" i="5"/>
  <c r="AC121" i="5"/>
  <c r="AC123" i="5"/>
  <c r="S48" i="5"/>
  <c r="S22" i="5"/>
  <c r="S36" i="5" s="1"/>
  <c r="Q12" i="5"/>
  <c r="K35" i="5"/>
  <c r="S58" i="5" s="1"/>
  <c r="S116" i="5"/>
  <c r="S90" i="5"/>
  <c r="S104" i="5" s="1"/>
  <c r="Q80" i="5"/>
  <c r="K103" i="5"/>
  <c r="S126" i="5" s="1"/>
  <c r="AM190" i="5"/>
  <c r="AC190" i="5"/>
  <c r="AC129" i="5"/>
  <c r="G12" i="5"/>
  <c r="I22" i="5"/>
  <c r="I36" i="5" s="1"/>
  <c r="I48" i="5"/>
  <c r="A35" i="5"/>
  <c r="I58" i="5" s="1"/>
  <c r="AC191" i="5"/>
  <c r="AC189" i="5"/>
  <c r="AC193" i="5"/>
  <c r="S190" i="5"/>
  <c r="AM189" i="5"/>
  <c r="AM191" i="5"/>
  <c r="AM193" i="5"/>
  <c r="I191" i="5"/>
  <c r="I193" i="5"/>
  <c r="I104" i="5"/>
  <c r="I124" i="5"/>
  <c r="I189" i="5"/>
  <c r="AC55" i="5"/>
  <c r="AC61" i="5"/>
  <c r="AC53" i="5"/>
  <c r="AM123" i="5"/>
  <c r="AM121" i="5"/>
  <c r="S189" i="5"/>
  <c r="S191" i="5"/>
  <c r="S193" i="5"/>
  <c r="AM129" i="5"/>
  <c r="AM91" i="3"/>
  <c r="AM104" i="3" s="1"/>
  <c r="AM116" i="3"/>
  <c r="AM129" i="3" s="1"/>
  <c r="AC116" i="4"/>
  <c r="AC90" i="4"/>
  <c r="AC104" i="4" s="1"/>
  <c r="AA80" i="4"/>
  <c r="U103" i="4"/>
  <c r="AC126" i="4" s="1"/>
  <c r="AC193" i="4"/>
  <c r="AC189" i="4"/>
  <c r="AC191" i="4"/>
  <c r="AA12" i="4"/>
  <c r="AC48" i="4"/>
  <c r="AC22" i="4"/>
  <c r="AC36" i="4" s="1"/>
  <c r="U35" i="4"/>
  <c r="AC58" i="4" s="1"/>
  <c r="AM90" i="4"/>
  <c r="AM104" i="4" s="1"/>
  <c r="AK80" i="4"/>
  <c r="AM116" i="4"/>
  <c r="AE103" i="4"/>
  <c r="AM126" i="4" s="1"/>
  <c r="AM190" i="4"/>
  <c r="AM191" i="4"/>
  <c r="AM189" i="4"/>
  <c r="AM193" i="4"/>
  <c r="AM48" i="4"/>
  <c r="AM22" i="4"/>
  <c r="AM36" i="4" s="1"/>
  <c r="AK12" i="4"/>
  <c r="AE35" i="4"/>
  <c r="AM58" i="4" s="1"/>
  <c r="AG187" i="3"/>
  <c r="AM182" i="3"/>
  <c r="AE187" i="3"/>
  <c r="AM124" i="3"/>
  <c r="AM22" i="3"/>
  <c r="AM36" i="3" s="1"/>
  <c r="AK12" i="3"/>
  <c r="AM48" i="3"/>
  <c r="AE35" i="3"/>
  <c r="AM58" i="3" s="1"/>
  <c r="AM197" i="3"/>
  <c r="AM172" i="3"/>
  <c r="AM192" i="3"/>
  <c r="AC104" i="3"/>
  <c r="AC124" i="3"/>
  <c r="AC48" i="3"/>
  <c r="AC22" i="3"/>
  <c r="AC36" i="3" s="1"/>
  <c r="AA12" i="3"/>
  <c r="U35" i="3"/>
  <c r="AC58" i="3" s="1"/>
  <c r="U187" i="3"/>
  <c r="W187" i="3"/>
  <c r="AC182" i="3"/>
  <c r="AC197" i="3"/>
  <c r="AC172" i="3"/>
  <c r="AC192" i="3"/>
  <c r="S78" i="3"/>
  <c r="R78" i="3"/>
  <c r="S77" i="3"/>
  <c r="R77" i="3"/>
  <c r="S76" i="3"/>
  <c r="R76" i="3"/>
  <c r="S75" i="3"/>
  <c r="R75" i="3"/>
  <c r="S74" i="3"/>
  <c r="R74" i="3"/>
  <c r="I78" i="3"/>
  <c r="H78" i="3"/>
  <c r="I77" i="3"/>
  <c r="H77" i="3"/>
  <c r="I76" i="3"/>
  <c r="H76" i="3"/>
  <c r="I75" i="3"/>
  <c r="H75" i="3"/>
  <c r="I74" i="3"/>
  <c r="H74" i="3"/>
  <c r="S10" i="3"/>
  <c r="R10" i="3"/>
  <c r="S9" i="3"/>
  <c r="R9" i="3"/>
  <c r="S8" i="3"/>
  <c r="R8" i="3"/>
  <c r="S7" i="3"/>
  <c r="R7" i="3"/>
  <c r="S6" i="3"/>
  <c r="R6" i="3"/>
  <c r="I10" i="3"/>
  <c r="H10" i="3"/>
  <c r="I9" i="3"/>
  <c r="H9" i="3"/>
  <c r="I8" i="3"/>
  <c r="H8" i="3"/>
  <c r="I7" i="3"/>
  <c r="H7" i="3"/>
  <c r="I6" i="3"/>
  <c r="H6" i="3"/>
  <c r="S146" i="3"/>
  <c r="R146" i="3"/>
  <c r="S145" i="3"/>
  <c r="R145" i="3"/>
  <c r="S144" i="3"/>
  <c r="R144" i="3"/>
  <c r="S143" i="3"/>
  <c r="R143" i="3"/>
  <c r="S142" i="3"/>
  <c r="R142" i="3"/>
  <c r="I146" i="3"/>
  <c r="H146" i="3"/>
  <c r="I145" i="3"/>
  <c r="H145" i="3"/>
  <c r="I144" i="3"/>
  <c r="H144" i="3"/>
  <c r="I143" i="3"/>
  <c r="H143" i="3"/>
  <c r="I142" i="3"/>
  <c r="H142" i="3"/>
  <c r="S146" i="4"/>
  <c r="R146" i="4"/>
  <c r="S145" i="4"/>
  <c r="R145" i="4"/>
  <c r="S144" i="4"/>
  <c r="R144" i="4"/>
  <c r="S143" i="4"/>
  <c r="R143" i="4"/>
  <c r="S142" i="4"/>
  <c r="R142" i="4"/>
  <c r="I146" i="4"/>
  <c r="H146" i="4"/>
  <c r="I145" i="4"/>
  <c r="H145" i="4"/>
  <c r="I144" i="4"/>
  <c r="H144" i="4"/>
  <c r="I143" i="4"/>
  <c r="H143" i="4"/>
  <c r="I142" i="4"/>
  <c r="H142" i="4"/>
  <c r="S78" i="4"/>
  <c r="K87" i="4" s="1"/>
  <c r="M111" i="4" s="1"/>
  <c r="S77" i="4"/>
  <c r="K86" i="4" s="1"/>
  <c r="M110" i="4" s="1"/>
  <c r="R77" i="4"/>
  <c r="S76" i="4"/>
  <c r="K85" i="4" s="1"/>
  <c r="M109" i="4" s="1"/>
  <c r="R76" i="4"/>
  <c r="S75" i="4"/>
  <c r="K84" i="4" s="1"/>
  <c r="R75" i="4"/>
  <c r="S74" i="4"/>
  <c r="K83" i="4" s="1"/>
  <c r="M107" i="4" s="1"/>
  <c r="R74" i="4"/>
  <c r="I78" i="4"/>
  <c r="A87" i="4" s="1"/>
  <c r="C111" i="4" s="1"/>
  <c r="I77" i="4"/>
  <c r="A86" i="4" s="1"/>
  <c r="C110" i="4" s="1"/>
  <c r="H77" i="4"/>
  <c r="I76" i="4"/>
  <c r="A85" i="4" s="1"/>
  <c r="C109" i="4" s="1"/>
  <c r="H76" i="4"/>
  <c r="I75" i="4"/>
  <c r="A84" i="4" s="1"/>
  <c r="H75" i="4"/>
  <c r="I74" i="4"/>
  <c r="A83" i="4" s="1"/>
  <c r="C107" i="4" s="1"/>
  <c r="H74" i="4"/>
  <c r="S10" i="4"/>
  <c r="K19" i="4" s="1"/>
  <c r="M43" i="4" s="1"/>
  <c r="S9" i="4"/>
  <c r="K18" i="4" s="1"/>
  <c r="M42" i="4" s="1"/>
  <c r="R9" i="4"/>
  <c r="S8" i="4"/>
  <c r="K17" i="4" s="1"/>
  <c r="M41" i="4" s="1"/>
  <c r="R8" i="4"/>
  <c r="S7" i="4"/>
  <c r="K16" i="4" s="1"/>
  <c r="R7" i="4"/>
  <c r="S6" i="4"/>
  <c r="K15" i="4" s="1"/>
  <c r="M39" i="4" s="1"/>
  <c r="R6" i="4"/>
  <c r="I10" i="4"/>
  <c r="A19" i="4" s="1"/>
  <c r="C43" i="4" s="1"/>
  <c r="I9" i="4"/>
  <c r="A18" i="4" s="1"/>
  <c r="C42" i="4" s="1"/>
  <c r="I8" i="4"/>
  <c r="A17" i="4" s="1"/>
  <c r="C41" i="4" s="1"/>
  <c r="I7" i="4"/>
  <c r="A16" i="4" s="1"/>
  <c r="I6" i="4"/>
  <c r="A15" i="4" s="1"/>
  <c r="C39" i="4" s="1"/>
  <c r="H9" i="4"/>
  <c r="H8" i="4"/>
  <c r="H7" i="4"/>
  <c r="H6" i="4"/>
  <c r="AC53" i="7" l="1"/>
  <c r="AM53" i="6"/>
  <c r="AC55" i="6"/>
  <c r="AM123" i="6"/>
  <c r="AC55" i="7"/>
  <c r="AM55" i="6"/>
  <c r="AM36" i="6"/>
  <c r="AM54" i="6" s="1"/>
  <c r="AM121" i="6"/>
  <c r="S195" i="6"/>
  <c r="AC196" i="5"/>
  <c r="AC61" i="6"/>
  <c r="AC121" i="3"/>
  <c r="I196" i="6"/>
  <c r="S195" i="7"/>
  <c r="AC123" i="3"/>
  <c r="I195" i="5"/>
  <c r="AC123" i="7"/>
  <c r="AM196" i="4"/>
  <c r="AC195" i="4"/>
  <c r="AM195" i="4"/>
  <c r="AM195" i="5"/>
  <c r="AC195" i="6"/>
  <c r="S196" i="6"/>
  <c r="I195" i="6"/>
  <c r="S123" i="6"/>
  <c r="AM195" i="7"/>
  <c r="AC195" i="7"/>
  <c r="I196" i="7"/>
  <c r="AC121" i="7"/>
  <c r="AC122" i="7"/>
  <c r="AM196" i="7"/>
  <c r="AC196" i="7"/>
  <c r="S122" i="7"/>
  <c r="AM122" i="7"/>
  <c r="I54" i="7"/>
  <c r="AM123" i="7"/>
  <c r="AM129" i="7"/>
  <c r="AM121" i="7"/>
  <c r="S196" i="7"/>
  <c r="S54" i="7"/>
  <c r="I195" i="7"/>
  <c r="AM54" i="7"/>
  <c r="I61" i="7"/>
  <c r="I55" i="7"/>
  <c r="I53" i="7"/>
  <c r="S61" i="7"/>
  <c r="S55" i="7"/>
  <c r="S53" i="7"/>
  <c r="I122" i="7"/>
  <c r="S122" i="6"/>
  <c r="I54" i="6"/>
  <c r="I122" i="6"/>
  <c r="S54" i="6"/>
  <c r="S61" i="6"/>
  <c r="S53" i="6"/>
  <c r="S55" i="6"/>
  <c r="AC196" i="6"/>
  <c r="I129" i="6"/>
  <c r="I123" i="6"/>
  <c r="I121" i="6"/>
  <c r="AC129" i="6"/>
  <c r="AC123" i="6"/>
  <c r="AC121" i="6"/>
  <c r="AM191" i="6"/>
  <c r="AM189" i="6"/>
  <c r="AM193" i="6"/>
  <c r="AC122" i="6"/>
  <c r="AM190" i="6"/>
  <c r="I61" i="6"/>
  <c r="I53" i="6"/>
  <c r="I55" i="6"/>
  <c r="S121" i="6"/>
  <c r="I196" i="5"/>
  <c r="AC195" i="5"/>
  <c r="AC199" i="5" s="1"/>
  <c r="AC201" i="5" s="1"/>
  <c r="AC202" i="5" s="1"/>
  <c r="AM196" i="5"/>
  <c r="I123" i="5"/>
  <c r="I121" i="5"/>
  <c r="S195" i="5"/>
  <c r="I122" i="5"/>
  <c r="S129" i="5"/>
  <c r="S121" i="5"/>
  <c r="S123" i="5"/>
  <c r="S196" i="5"/>
  <c r="I54" i="5"/>
  <c r="S53" i="5"/>
  <c r="S61" i="5"/>
  <c r="S55" i="5"/>
  <c r="I61" i="5"/>
  <c r="I55" i="5"/>
  <c r="I53" i="5"/>
  <c r="S122" i="5"/>
  <c r="S54" i="5"/>
  <c r="AM122" i="5"/>
  <c r="AM123" i="3"/>
  <c r="AM121" i="3"/>
  <c r="AC54" i="4"/>
  <c r="AM61" i="4"/>
  <c r="AM53" i="4"/>
  <c r="AM55" i="4"/>
  <c r="AC196" i="4"/>
  <c r="AC122" i="4"/>
  <c r="AC61" i="4"/>
  <c r="AC55" i="4"/>
  <c r="AC53" i="4"/>
  <c r="AC129" i="4"/>
  <c r="AC121" i="4"/>
  <c r="AC123" i="4"/>
  <c r="AM122" i="4"/>
  <c r="AM54" i="4"/>
  <c r="AM129" i="4"/>
  <c r="AM121" i="4"/>
  <c r="AM123" i="4"/>
  <c r="AM122" i="3"/>
  <c r="AM54" i="3"/>
  <c r="AM190" i="3"/>
  <c r="AM193" i="3"/>
  <c r="AM191" i="3"/>
  <c r="AM189" i="3"/>
  <c r="AM61" i="3"/>
  <c r="AM53" i="3"/>
  <c r="AM55" i="3"/>
  <c r="AC61" i="3"/>
  <c r="AC53" i="3"/>
  <c r="AC55" i="3"/>
  <c r="AC193" i="3"/>
  <c r="AC191" i="3"/>
  <c r="AC189" i="3"/>
  <c r="AC190" i="3"/>
  <c r="AC54" i="3"/>
  <c r="AC122" i="3"/>
  <c r="M40" i="4"/>
  <c r="N12" i="4"/>
  <c r="M108" i="4"/>
  <c r="N80" i="4"/>
  <c r="C40" i="4"/>
  <c r="D12" i="4"/>
  <c r="C108" i="4"/>
  <c r="D80" i="4"/>
  <c r="Q129" i="4"/>
  <c r="N129" i="4"/>
  <c r="M128" i="4"/>
  <c r="Q127" i="4"/>
  <c r="N127" i="4"/>
  <c r="M127" i="4"/>
  <c r="O126" i="4"/>
  <c r="O125" i="4"/>
  <c r="O124" i="4"/>
  <c r="O123" i="4"/>
  <c r="O122" i="4"/>
  <c r="O121" i="4"/>
  <c r="M118" i="4"/>
  <c r="M117" i="4"/>
  <c r="M116" i="4"/>
  <c r="M115" i="4"/>
  <c r="G129" i="4"/>
  <c r="D129" i="4"/>
  <c r="C128" i="4"/>
  <c r="G127" i="4"/>
  <c r="D127" i="4"/>
  <c r="C127" i="4"/>
  <c r="E126" i="4"/>
  <c r="E125" i="4"/>
  <c r="E124" i="4"/>
  <c r="E123" i="4"/>
  <c r="E122" i="4"/>
  <c r="E121" i="4"/>
  <c r="C118" i="4"/>
  <c r="C117" i="4"/>
  <c r="C116" i="4"/>
  <c r="B116" i="4"/>
  <c r="C115" i="4"/>
  <c r="Q61" i="4"/>
  <c r="N61" i="4"/>
  <c r="M60" i="4"/>
  <c r="Q59" i="4"/>
  <c r="N59" i="4"/>
  <c r="M59" i="4"/>
  <c r="O58" i="4"/>
  <c r="O57" i="4"/>
  <c r="O56" i="4"/>
  <c r="O55" i="4"/>
  <c r="O54" i="4"/>
  <c r="O53" i="4"/>
  <c r="M50" i="4"/>
  <c r="M49" i="4"/>
  <c r="M48" i="4"/>
  <c r="M47" i="4"/>
  <c r="G61" i="4"/>
  <c r="D61" i="4"/>
  <c r="C60" i="4"/>
  <c r="G59" i="4"/>
  <c r="D59" i="4"/>
  <c r="C59" i="4"/>
  <c r="E58" i="4"/>
  <c r="E57" i="4"/>
  <c r="E56" i="4"/>
  <c r="E55" i="4"/>
  <c r="E54" i="4"/>
  <c r="E53" i="4"/>
  <c r="C50" i="4"/>
  <c r="C49" i="4"/>
  <c r="C48" i="4"/>
  <c r="C47" i="4"/>
  <c r="Q129" i="3"/>
  <c r="N129" i="3"/>
  <c r="M128" i="3"/>
  <c r="Q127" i="3"/>
  <c r="N127" i="3"/>
  <c r="M127" i="3"/>
  <c r="O126" i="3"/>
  <c r="O125" i="3"/>
  <c r="O124" i="3"/>
  <c r="O123" i="3"/>
  <c r="O122" i="3"/>
  <c r="O121" i="3"/>
  <c r="M118" i="3"/>
  <c r="M117" i="3"/>
  <c r="M116" i="3"/>
  <c r="M115" i="3"/>
  <c r="M102" i="3"/>
  <c r="L102" i="3"/>
  <c r="M101" i="3"/>
  <c r="L101" i="3"/>
  <c r="M100" i="3"/>
  <c r="L100" i="3"/>
  <c r="M99" i="3"/>
  <c r="O102" i="3" s="1"/>
  <c r="K99" i="3"/>
  <c r="M97" i="3"/>
  <c r="L97" i="3"/>
  <c r="M96" i="3"/>
  <c r="M95" i="3"/>
  <c r="L95" i="3"/>
  <c r="M94" i="3"/>
  <c r="O96" i="3" s="1"/>
  <c r="K94" i="3"/>
  <c r="M92" i="3"/>
  <c r="L92" i="3"/>
  <c r="M91" i="3"/>
  <c r="L91" i="3"/>
  <c r="M90" i="3"/>
  <c r="L90" i="3"/>
  <c r="M89" i="3"/>
  <c r="K89" i="3"/>
  <c r="M87" i="3"/>
  <c r="L87" i="3"/>
  <c r="M86" i="3"/>
  <c r="L86" i="3"/>
  <c r="M85" i="3"/>
  <c r="L85" i="3"/>
  <c r="M84" i="3"/>
  <c r="L84" i="3"/>
  <c r="O100" i="3"/>
  <c r="M83" i="3"/>
  <c r="L83" i="3"/>
  <c r="R79" i="3"/>
  <c r="P79" i="3"/>
  <c r="N79" i="3"/>
  <c r="K86" i="3"/>
  <c r="G129" i="3"/>
  <c r="D129" i="3"/>
  <c r="C128" i="3"/>
  <c r="G127" i="3"/>
  <c r="D127" i="3"/>
  <c r="C127" i="3"/>
  <c r="E126" i="3"/>
  <c r="E125" i="3"/>
  <c r="E124" i="3"/>
  <c r="E123" i="3"/>
  <c r="E122" i="3"/>
  <c r="E121" i="3"/>
  <c r="C118" i="3"/>
  <c r="C117" i="3"/>
  <c r="C116" i="3"/>
  <c r="C115" i="3"/>
  <c r="C102" i="3"/>
  <c r="B102" i="3"/>
  <c r="C101" i="3"/>
  <c r="B101" i="3"/>
  <c r="C100" i="3"/>
  <c r="B100" i="3"/>
  <c r="C99" i="3"/>
  <c r="A99" i="3"/>
  <c r="C97" i="3"/>
  <c r="B97" i="3"/>
  <c r="C96" i="3"/>
  <c r="C95" i="3"/>
  <c r="B95" i="3"/>
  <c r="C94" i="3"/>
  <c r="A94" i="3"/>
  <c r="C92" i="3"/>
  <c r="B92" i="3"/>
  <c r="C91" i="3"/>
  <c r="B91" i="3"/>
  <c r="C90" i="3"/>
  <c r="B90" i="3"/>
  <c r="C89" i="3"/>
  <c r="A89" i="3"/>
  <c r="E87" i="3"/>
  <c r="C87" i="3"/>
  <c r="B87" i="3"/>
  <c r="E86" i="3"/>
  <c r="C86" i="3"/>
  <c r="B86" i="3"/>
  <c r="E85" i="3"/>
  <c r="C85" i="3"/>
  <c r="B85" i="3"/>
  <c r="E84" i="3"/>
  <c r="C84" i="3"/>
  <c r="B84" i="3"/>
  <c r="E83" i="3"/>
  <c r="C83" i="3"/>
  <c r="B83" i="3"/>
  <c r="H79" i="3"/>
  <c r="G79" i="3"/>
  <c r="F79" i="3"/>
  <c r="E79" i="3"/>
  <c r="D79" i="3"/>
  <c r="C79" i="3"/>
  <c r="A86" i="3"/>
  <c r="Q61" i="3"/>
  <c r="N61" i="3"/>
  <c r="M60" i="3"/>
  <c r="Q59" i="3"/>
  <c r="N59" i="3"/>
  <c r="M59" i="3"/>
  <c r="O58" i="3"/>
  <c r="O57" i="3"/>
  <c r="O56" i="3"/>
  <c r="O55" i="3"/>
  <c r="O54" i="3"/>
  <c r="O53" i="3"/>
  <c r="M50" i="3"/>
  <c r="M49" i="3"/>
  <c r="M48" i="3"/>
  <c r="M47" i="3"/>
  <c r="M34" i="3"/>
  <c r="L34" i="3"/>
  <c r="M33" i="3"/>
  <c r="L33" i="3"/>
  <c r="M32" i="3"/>
  <c r="L32" i="3"/>
  <c r="M31" i="3"/>
  <c r="O34" i="3" s="1"/>
  <c r="K31" i="3"/>
  <c r="M29" i="3"/>
  <c r="L29" i="3"/>
  <c r="M28" i="3"/>
  <c r="M27" i="3"/>
  <c r="L27" i="3"/>
  <c r="M26" i="3"/>
  <c r="O28" i="3" s="1"/>
  <c r="K26" i="3"/>
  <c r="M24" i="3"/>
  <c r="L24" i="3"/>
  <c r="M23" i="3"/>
  <c r="L23" i="3"/>
  <c r="M22" i="3"/>
  <c r="L22" i="3"/>
  <c r="M21" i="3"/>
  <c r="O23" i="3" s="1"/>
  <c r="K21" i="3"/>
  <c r="M19" i="3"/>
  <c r="L19" i="3"/>
  <c r="M18" i="3"/>
  <c r="L18" i="3"/>
  <c r="M17" i="3"/>
  <c r="L17" i="3"/>
  <c r="M16" i="3"/>
  <c r="L16" i="3"/>
  <c r="M15" i="3"/>
  <c r="L15" i="3"/>
  <c r="R11" i="3"/>
  <c r="P11" i="3"/>
  <c r="N11" i="3"/>
  <c r="K18" i="3"/>
  <c r="H11" i="3"/>
  <c r="F11" i="3"/>
  <c r="D11" i="3"/>
  <c r="C50" i="3"/>
  <c r="C49" i="3"/>
  <c r="C48" i="3"/>
  <c r="C47" i="3"/>
  <c r="F26" i="1"/>
  <c r="F25" i="1"/>
  <c r="F24" i="1"/>
  <c r="B116" i="3" s="1"/>
  <c r="F23" i="1"/>
  <c r="L47" i="4" s="1"/>
  <c r="F22" i="1"/>
  <c r="L46" i="4" s="1"/>
  <c r="B19" i="3"/>
  <c r="B18" i="3"/>
  <c r="B17" i="3"/>
  <c r="B16" i="3"/>
  <c r="B15" i="3"/>
  <c r="C34" i="3"/>
  <c r="C33" i="3"/>
  <c r="C32" i="3"/>
  <c r="C29" i="3"/>
  <c r="C28" i="3"/>
  <c r="C27" i="3"/>
  <c r="C24" i="3"/>
  <c r="C23" i="3"/>
  <c r="C22" i="3"/>
  <c r="B34" i="3"/>
  <c r="B33" i="3"/>
  <c r="B32" i="3"/>
  <c r="B29" i="3"/>
  <c r="B27" i="3"/>
  <c r="B24" i="3"/>
  <c r="B23" i="3"/>
  <c r="B22" i="3"/>
  <c r="A29" i="1"/>
  <c r="A229" i="1"/>
  <c r="A224" i="1"/>
  <c r="A219" i="1"/>
  <c r="L116" i="3" l="1"/>
  <c r="B47" i="4"/>
  <c r="L47" i="3"/>
  <c r="AC199" i="6"/>
  <c r="AC201" i="6" s="1"/>
  <c r="AC202" i="6" s="1"/>
  <c r="F178" i="1" s="1"/>
  <c r="AM199" i="7"/>
  <c r="AM201" i="7" s="1"/>
  <c r="AM202" i="7" s="1"/>
  <c r="G179" i="1" s="1"/>
  <c r="AI111" i="7" s="1"/>
  <c r="AM111" i="7" s="1"/>
  <c r="S199" i="7"/>
  <c r="S201" i="7" s="1"/>
  <c r="S202" i="7" s="1"/>
  <c r="AC199" i="7"/>
  <c r="AC201" i="7" s="1"/>
  <c r="AC202" i="7" s="1"/>
  <c r="F179" i="1" s="1"/>
  <c r="Y107" i="7" s="1"/>
  <c r="S199" i="6"/>
  <c r="S201" i="6" s="1"/>
  <c r="S202" i="6" s="1"/>
  <c r="I199" i="6"/>
  <c r="I201" i="6" s="1"/>
  <c r="I202" i="6" s="1"/>
  <c r="AM199" i="5"/>
  <c r="AM201" i="5" s="1"/>
  <c r="AM202" i="5" s="1"/>
  <c r="AI111" i="5" s="1"/>
  <c r="AM111" i="5" s="1"/>
  <c r="AM199" i="4"/>
  <c r="AM201" i="4" s="1"/>
  <c r="AM196" i="3"/>
  <c r="AF118" i="6"/>
  <c r="L118" i="6"/>
  <c r="V50" i="6"/>
  <c r="B50" i="6"/>
  <c r="V118" i="5"/>
  <c r="B118" i="5"/>
  <c r="V50" i="5"/>
  <c r="B50" i="5"/>
  <c r="AF118" i="7"/>
  <c r="L118" i="7"/>
  <c r="V50" i="7"/>
  <c r="B50" i="7"/>
  <c r="V118" i="6"/>
  <c r="B118" i="6"/>
  <c r="AF50" i="6"/>
  <c r="L50" i="6"/>
  <c r="AF118" i="5"/>
  <c r="L118" i="5"/>
  <c r="AF50" i="7"/>
  <c r="V118" i="4"/>
  <c r="AF118" i="3"/>
  <c r="V50" i="3"/>
  <c r="AF50" i="5"/>
  <c r="AF50" i="4"/>
  <c r="AF50" i="3"/>
  <c r="V118" i="7"/>
  <c r="V50" i="4"/>
  <c r="B118" i="7"/>
  <c r="L50" i="5"/>
  <c r="AF118" i="4"/>
  <c r="L50" i="7"/>
  <c r="V118" i="3"/>
  <c r="B47" i="3"/>
  <c r="AF116" i="6"/>
  <c r="L116" i="6"/>
  <c r="V48" i="6"/>
  <c r="B48" i="6"/>
  <c r="V116" i="5"/>
  <c r="B116" i="5"/>
  <c r="V48" i="5"/>
  <c r="B48" i="5"/>
  <c r="AF116" i="7"/>
  <c r="L116" i="7"/>
  <c r="V48" i="7"/>
  <c r="B48" i="7"/>
  <c r="V116" i="6"/>
  <c r="B116" i="6"/>
  <c r="AF48" i="6"/>
  <c r="L48" i="6"/>
  <c r="AF116" i="5"/>
  <c r="L116" i="5"/>
  <c r="AF48" i="7"/>
  <c r="V116" i="4"/>
  <c r="AF116" i="3"/>
  <c r="V48" i="3"/>
  <c r="AF48" i="4"/>
  <c r="AF48" i="3"/>
  <c r="L48" i="7"/>
  <c r="AF48" i="5"/>
  <c r="V48" i="4"/>
  <c r="B116" i="7"/>
  <c r="L48" i="5"/>
  <c r="AF116" i="4"/>
  <c r="V116" i="7"/>
  <c r="V116" i="3"/>
  <c r="B48" i="3"/>
  <c r="B115" i="3"/>
  <c r="L115" i="3"/>
  <c r="AF114" i="6"/>
  <c r="L114" i="6"/>
  <c r="V46" i="6"/>
  <c r="B46" i="6"/>
  <c r="V114" i="5"/>
  <c r="B114" i="5"/>
  <c r="V46" i="5"/>
  <c r="AF114" i="7"/>
  <c r="L114" i="7"/>
  <c r="V46" i="7"/>
  <c r="B46" i="7"/>
  <c r="V114" i="6"/>
  <c r="B114" i="6"/>
  <c r="AF46" i="6"/>
  <c r="L46" i="6"/>
  <c r="AF114" i="5"/>
  <c r="L114" i="5"/>
  <c r="AF46" i="7"/>
  <c r="B46" i="5"/>
  <c r="V114" i="4"/>
  <c r="AF114" i="3"/>
  <c r="V46" i="3"/>
  <c r="AF46" i="4"/>
  <c r="AF46" i="3"/>
  <c r="V114" i="7"/>
  <c r="L46" i="7"/>
  <c r="AF46" i="5"/>
  <c r="V46" i="4"/>
  <c r="B114" i="7"/>
  <c r="L46" i="5"/>
  <c r="AF114" i="4"/>
  <c r="V114" i="3"/>
  <c r="AM195" i="6"/>
  <c r="AF115" i="6"/>
  <c r="L115" i="6"/>
  <c r="V47" i="6"/>
  <c r="B47" i="6"/>
  <c r="V115" i="5"/>
  <c r="B115" i="5"/>
  <c r="V47" i="5"/>
  <c r="B47" i="5"/>
  <c r="AF115" i="7"/>
  <c r="L115" i="7"/>
  <c r="V47" i="7"/>
  <c r="B47" i="7"/>
  <c r="V115" i="6"/>
  <c r="B115" i="6"/>
  <c r="AF47" i="6"/>
  <c r="L47" i="6"/>
  <c r="AF115" i="5"/>
  <c r="L115" i="5"/>
  <c r="B115" i="7"/>
  <c r="L47" i="5"/>
  <c r="V115" i="4"/>
  <c r="V115" i="7"/>
  <c r="L47" i="7"/>
  <c r="AF47" i="5"/>
  <c r="AF47" i="4"/>
  <c r="V115" i="3"/>
  <c r="AF47" i="7"/>
  <c r="AF115" i="4"/>
  <c r="AF115" i="3"/>
  <c r="V47" i="3"/>
  <c r="V47" i="4"/>
  <c r="AF47" i="3"/>
  <c r="L115" i="4"/>
  <c r="AF117" i="6"/>
  <c r="L117" i="6"/>
  <c r="V49" i="6"/>
  <c r="B49" i="6"/>
  <c r="V117" i="5"/>
  <c r="B117" i="5"/>
  <c r="V49" i="5"/>
  <c r="B49" i="5"/>
  <c r="AF117" i="7"/>
  <c r="L117" i="7"/>
  <c r="V49" i="7"/>
  <c r="B49" i="7"/>
  <c r="V117" i="6"/>
  <c r="B117" i="6"/>
  <c r="AF49" i="6"/>
  <c r="L49" i="6"/>
  <c r="AF117" i="5"/>
  <c r="L117" i="5"/>
  <c r="B117" i="7"/>
  <c r="L49" i="5"/>
  <c r="V117" i="4"/>
  <c r="V117" i="7"/>
  <c r="L49" i="7"/>
  <c r="AF49" i="5"/>
  <c r="AF49" i="4"/>
  <c r="V117" i="3"/>
  <c r="AF49" i="3"/>
  <c r="AF49" i="7"/>
  <c r="AF117" i="4"/>
  <c r="AF117" i="3"/>
  <c r="V49" i="3"/>
  <c r="V49" i="4"/>
  <c r="L46" i="3"/>
  <c r="B118" i="4"/>
  <c r="AC199" i="4"/>
  <c r="AC201" i="4" s="1"/>
  <c r="I199" i="5"/>
  <c r="I201" i="5" s="1"/>
  <c r="I202" i="5" s="1"/>
  <c r="I199" i="7"/>
  <c r="I201" i="7" s="1"/>
  <c r="I202" i="7" s="1"/>
  <c r="AI107" i="7"/>
  <c r="Y40" i="7"/>
  <c r="AC40" i="7" s="1"/>
  <c r="Y111" i="7"/>
  <c r="AC111" i="7" s="1"/>
  <c r="Y39" i="7"/>
  <c r="Y110" i="7"/>
  <c r="AC110" i="7" s="1"/>
  <c r="Y41" i="7"/>
  <c r="AC41" i="7" s="1"/>
  <c r="Y108" i="6"/>
  <c r="AC108" i="6" s="1"/>
  <c r="Y42" i="6"/>
  <c r="AC42" i="6" s="1"/>
  <c r="Y111" i="6"/>
  <c r="AC111" i="6" s="1"/>
  <c r="Y107" i="6"/>
  <c r="Y41" i="6"/>
  <c r="AC41" i="6" s="1"/>
  <c r="Y110" i="6"/>
  <c r="AC110" i="6" s="1"/>
  <c r="Y40" i="6"/>
  <c r="AC40" i="6" s="1"/>
  <c r="Y109" i="6"/>
  <c r="AC109" i="6" s="1"/>
  <c r="Y43" i="6"/>
  <c r="AC43" i="6" s="1"/>
  <c r="Y39" i="6"/>
  <c r="Y108" i="5"/>
  <c r="AC108" i="5" s="1"/>
  <c r="Y40" i="5"/>
  <c r="AC40" i="5" s="1"/>
  <c r="Y111" i="5"/>
  <c r="AC111" i="5" s="1"/>
  <c r="Y107" i="5"/>
  <c r="Y43" i="5"/>
  <c r="AC43" i="5" s="1"/>
  <c r="Y39" i="5"/>
  <c r="Y110" i="5"/>
  <c r="AC110" i="5" s="1"/>
  <c r="Y42" i="5"/>
  <c r="AC42" i="5" s="1"/>
  <c r="Y109" i="5"/>
  <c r="AC109" i="5" s="1"/>
  <c r="Y41" i="5"/>
  <c r="AC41" i="5" s="1"/>
  <c r="AI43" i="5"/>
  <c r="AM43" i="5" s="1"/>
  <c r="AI39" i="5"/>
  <c r="AI109" i="5"/>
  <c r="AM109" i="5" s="1"/>
  <c r="AI41" i="5"/>
  <c r="AM41" i="5" s="1"/>
  <c r="AM196" i="6"/>
  <c r="S199" i="5"/>
  <c r="S201" i="5" s="1"/>
  <c r="S202" i="5" s="1"/>
  <c r="AM195" i="3"/>
  <c r="AM199" i="3" s="1"/>
  <c r="AM201" i="3" s="1"/>
  <c r="AC196" i="3"/>
  <c r="AC195" i="3"/>
  <c r="L49" i="3"/>
  <c r="B49" i="4"/>
  <c r="B49" i="3"/>
  <c r="E96" i="3"/>
  <c r="B118" i="3"/>
  <c r="L118" i="3"/>
  <c r="L49" i="4"/>
  <c r="B114" i="4"/>
  <c r="L116" i="4"/>
  <c r="L118" i="4"/>
  <c r="B46" i="3"/>
  <c r="B50" i="3"/>
  <c r="O33" i="3"/>
  <c r="B114" i="3"/>
  <c r="L114" i="3"/>
  <c r="B48" i="4"/>
  <c r="B50" i="4"/>
  <c r="B115" i="4"/>
  <c r="B117" i="4"/>
  <c r="L114" i="4"/>
  <c r="L48" i="3"/>
  <c r="L50" i="3"/>
  <c r="B117" i="3"/>
  <c r="L117" i="3"/>
  <c r="B46" i="4"/>
  <c r="L48" i="4"/>
  <c r="L50" i="4"/>
  <c r="L117" i="4"/>
  <c r="O32" i="3"/>
  <c r="E100" i="3"/>
  <c r="E102" i="3"/>
  <c r="E97" i="3"/>
  <c r="O92" i="3"/>
  <c r="E92" i="3"/>
  <c r="O97" i="3"/>
  <c r="A83" i="3"/>
  <c r="I83" i="3" s="1"/>
  <c r="A87" i="3"/>
  <c r="I87" i="3" s="1"/>
  <c r="K83" i="3"/>
  <c r="M107" i="3" s="1"/>
  <c r="S84" i="4"/>
  <c r="K87" i="3"/>
  <c r="M111" i="3" s="1"/>
  <c r="S19" i="4"/>
  <c r="S86" i="4"/>
  <c r="S83" i="4"/>
  <c r="S87" i="4"/>
  <c r="I86" i="4"/>
  <c r="I87" i="4"/>
  <c r="S18" i="4"/>
  <c r="S15" i="4"/>
  <c r="I18" i="4"/>
  <c r="I19" i="4"/>
  <c r="I15" i="4"/>
  <c r="S86" i="3"/>
  <c r="M110" i="3"/>
  <c r="K84" i="3"/>
  <c r="K85" i="3"/>
  <c r="O90" i="3"/>
  <c r="O101" i="3"/>
  <c r="O91" i="3"/>
  <c r="O95" i="3"/>
  <c r="I86" i="3"/>
  <c r="C110" i="3"/>
  <c r="A84" i="3"/>
  <c r="A85" i="3"/>
  <c r="E90" i="3"/>
  <c r="E101" i="3"/>
  <c r="E91" i="3"/>
  <c r="E95" i="3"/>
  <c r="S18" i="3"/>
  <c r="M42" i="3"/>
  <c r="K15" i="3"/>
  <c r="K19" i="3"/>
  <c r="O24" i="3"/>
  <c r="O29" i="3"/>
  <c r="O22" i="3"/>
  <c r="K16" i="3"/>
  <c r="K17" i="3"/>
  <c r="O27" i="3"/>
  <c r="AI110" i="7" l="1"/>
  <c r="AM110" i="7" s="1"/>
  <c r="AI41" i="7"/>
  <c r="AM41" i="7" s="1"/>
  <c r="AI109" i="7"/>
  <c r="AM109" i="7" s="1"/>
  <c r="AI39" i="7"/>
  <c r="AI40" i="5"/>
  <c r="AM40" i="5" s="1"/>
  <c r="AI42" i="5"/>
  <c r="AM42" i="5" s="1"/>
  <c r="AI107" i="5"/>
  <c r="AM120" i="5" s="1"/>
  <c r="AM125" i="5" s="1"/>
  <c r="AI42" i="7"/>
  <c r="AM42" i="7" s="1"/>
  <c r="AI43" i="7"/>
  <c r="AM43" i="7" s="1"/>
  <c r="AI108" i="7"/>
  <c r="AM108" i="7" s="1"/>
  <c r="AI108" i="5"/>
  <c r="AM108" i="5" s="1"/>
  <c r="AI110" i="5"/>
  <c r="AM110" i="5" s="1"/>
  <c r="AI40" i="7"/>
  <c r="AM40" i="7" s="1"/>
  <c r="Y109" i="7"/>
  <c r="AC109" i="7" s="1"/>
  <c r="Y43" i="7"/>
  <c r="AC43" i="7" s="1"/>
  <c r="Y108" i="7"/>
  <c r="AC108" i="7" s="1"/>
  <c r="Y42" i="7"/>
  <c r="AC42" i="7" s="1"/>
  <c r="AC199" i="3"/>
  <c r="AC201" i="3" s="1"/>
  <c r="AM199" i="6"/>
  <c r="AM201" i="6" s="1"/>
  <c r="AM202" i="6" s="1"/>
  <c r="G178" i="1" s="1"/>
  <c r="AI111" i="6" s="1"/>
  <c r="AM111" i="6" s="1"/>
  <c r="S83" i="3"/>
  <c r="C111" i="3"/>
  <c r="AC107" i="7"/>
  <c r="AM39" i="7"/>
  <c r="AM107" i="7"/>
  <c r="AM120" i="7"/>
  <c r="AM125" i="7" s="1"/>
  <c r="AC52" i="7"/>
  <c r="AC57" i="7" s="1"/>
  <c r="AC39" i="7"/>
  <c r="AC107" i="6"/>
  <c r="AC120" i="6"/>
  <c r="AC125" i="6" s="1"/>
  <c r="AI39" i="6"/>
  <c r="AC39" i="6"/>
  <c r="AC52" i="6"/>
  <c r="AC57" i="6" s="1"/>
  <c r="AC120" i="5"/>
  <c r="AC125" i="5" s="1"/>
  <c r="AC107" i="5"/>
  <c r="AM39" i="5"/>
  <c r="AC39" i="5"/>
  <c r="AB43" i="5" s="1"/>
  <c r="Y44" i="5" s="1"/>
  <c r="AC44" i="5" s="1"/>
  <c r="AC52" i="5"/>
  <c r="AC57" i="5" s="1"/>
  <c r="C107" i="3"/>
  <c r="S87" i="3"/>
  <c r="N80" i="3"/>
  <c r="I83" i="4"/>
  <c r="S114" i="4"/>
  <c r="S85" i="4"/>
  <c r="I84" i="4"/>
  <c r="I85" i="4"/>
  <c r="I114" i="4"/>
  <c r="S17" i="4"/>
  <c r="S16" i="4"/>
  <c r="S46" i="4"/>
  <c r="I16" i="4"/>
  <c r="I17" i="4"/>
  <c r="I46" i="4"/>
  <c r="S84" i="3"/>
  <c r="M108" i="3"/>
  <c r="M109" i="3"/>
  <c r="S85" i="3"/>
  <c r="S114" i="3"/>
  <c r="C109" i="3"/>
  <c r="I85" i="3"/>
  <c r="D80" i="3"/>
  <c r="C108" i="3"/>
  <c r="I84" i="3"/>
  <c r="I114" i="3"/>
  <c r="S16" i="3"/>
  <c r="M40" i="3"/>
  <c r="M43" i="3"/>
  <c r="S19" i="3"/>
  <c r="N12" i="3"/>
  <c r="S46" i="3"/>
  <c r="M39" i="3"/>
  <c r="S15" i="3"/>
  <c r="M41" i="3"/>
  <c r="S17" i="3"/>
  <c r="K167" i="4"/>
  <c r="K165" i="4"/>
  <c r="K164" i="4"/>
  <c r="K163" i="4"/>
  <c r="K162" i="4"/>
  <c r="K160" i="4"/>
  <c r="K159" i="4"/>
  <c r="K158" i="4"/>
  <c r="A167" i="4"/>
  <c r="A165" i="4"/>
  <c r="A164" i="4"/>
  <c r="A163" i="4"/>
  <c r="A162" i="4"/>
  <c r="A160" i="4"/>
  <c r="A159" i="4"/>
  <c r="A158" i="4"/>
  <c r="K167" i="3"/>
  <c r="K165" i="3"/>
  <c r="K164" i="3"/>
  <c r="K163" i="3"/>
  <c r="K162" i="3"/>
  <c r="K160" i="3"/>
  <c r="K159" i="3"/>
  <c r="K158" i="3"/>
  <c r="A167" i="3"/>
  <c r="A165" i="3"/>
  <c r="A164" i="3"/>
  <c r="A163" i="3"/>
  <c r="A162" i="3"/>
  <c r="A160" i="3"/>
  <c r="A159" i="3"/>
  <c r="A158" i="3"/>
  <c r="A31" i="3"/>
  <c r="A26" i="3"/>
  <c r="AM107" i="5" l="1"/>
  <c r="AM52" i="5"/>
  <c r="AM57" i="5" s="1"/>
  <c r="AM52" i="7"/>
  <c r="AM57" i="7" s="1"/>
  <c r="AC120" i="7"/>
  <c r="AC125" i="7" s="1"/>
  <c r="AI43" i="6"/>
  <c r="AM43" i="6" s="1"/>
  <c r="AI41" i="6"/>
  <c r="AM41" i="6" s="1"/>
  <c r="AI109" i="6"/>
  <c r="AM109" i="6" s="1"/>
  <c r="AI110" i="6"/>
  <c r="AM110" i="6" s="1"/>
  <c r="AI42" i="6"/>
  <c r="AM42" i="6" s="1"/>
  <c r="AI107" i="6"/>
  <c r="AI108" i="6"/>
  <c r="AM108" i="6" s="1"/>
  <c r="AI40" i="6"/>
  <c r="AM40" i="6" s="1"/>
  <c r="AC60" i="5"/>
  <c r="AC59" i="5"/>
  <c r="AB43" i="7"/>
  <c r="Y44" i="7" s="1"/>
  <c r="AC44" i="7" s="1"/>
  <c r="AC60" i="7" s="1"/>
  <c r="AL43" i="7"/>
  <c r="AI44" i="7" s="1"/>
  <c r="AM44" i="7" s="1"/>
  <c r="AL111" i="7"/>
  <c r="AI112" i="7" s="1"/>
  <c r="AM112" i="7" s="1"/>
  <c r="AM127" i="7" s="1"/>
  <c r="AB111" i="7"/>
  <c r="Y112" i="7" s="1"/>
  <c r="AC112" i="7" s="1"/>
  <c r="AB111" i="6"/>
  <c r="Y112" i="6" s="1"/>
  <c r="AC112" i="6" s="1"/>
  <c r="AC128" i="6" s="1"/>
  <c r="AM107" i="6"/>
  <c r="AM39" i="6"/>
  <c r="AB43" i="6"/>
  <c r="Y44" i="6" s="1"/>
  <c r="AC44" i="6" s="1"/>
  <c r="AC59" i="6" s="1"/>
  <c r="AB111" i="5"/>
  <c r="Y112" i="5" s="1"/>
  <c r="AC112" i="5" s="1"/>
  <c r="AC128" i="5" s="1"/>
  <c r="AL111" i="5"/>
  <c r="AI112" i="5" s="1"/>
  <c r="AM112" i="5" s="1"/>
  <c r="AM128" i="5" s="1"/>
  <c r="AL43" i="5"/>
  <c r="AI44" i="5" s="1"/>
  <c r="AM44" i="5" s="1"/>
  <c r="I124" i="4"/>
  <c r="I124" i="3"/>
  <c r="S124" i="4"/>
  <c r="S56" i="4"/>
  <c r="I56" i="4"/>
  <c r="S124" i="3"/>
  <c r="S56" i="3"/>
  <c r="AC127" i="7" l="1"/>
  <c r="AM60" i="5"/>
  <c r="AM59" i="7"/>
  <c r="AM127" i="5"/>
  <c r="AM131" i="5" s="1"/>
  <c r="AM133" i="5" s="1"/>
  <c r="AM134" i="5" s="1"/>
  <c r="D17" i="2" s="1"/>
  <c r="AM52" i="6"/>
  <c r="AM57" i="6" s="1"/>
  <c r="AC128" i="7"/>
  <c r="AC131" i="7" s="1"/>
  <c r="AC133" i="7" s="1"/>
  <c r="AC134" i="7" s="1"/>
  <c r="F14" i="2" s="1"/>
  <c r="AC127" i="5"/>
  <c r="AC131" i="5" s="1"/>
  <c r="AC133" i="5" s="1"/>
  <c r="AC134" i="5" s="1"/>
  <c r="D14" i="2" s="1"/>
  <c r="AC63" i="5"/>
  <c r="AC65" i="5" s="1"/>
  <c r="AC66" i="5" s="1"/>
  <c r="D13" i="2" s="1"/>
  <c r="AM128" i="7"/>
  <c r="AM131" i="7" s="1"/>
  <c r="AM133" i="7" s="1"/>
  <c r="AM134" i="7" s="1"/>
  <c r="F17" i="2" s="1"/>
  <c r="AM60" i="7"/>
  <c r="AC59" i="7"/>
  <c r="AC63" i="7" s="1"/>
  <c r="AC65" i="7" s="1"/>
  <c r="AC66" i="7" s="1"/>
  <c r="F13" i="2" s="1"/>
  <c r="AM120" i="6"/>
  <c r="AM125" i="6" s="1"/>
  <c r="AC127" i="6"/>
  <c r="AC131" i="6" s="1"/>
  <c r="AC133" i="6" s="1"/>
  <c r="AC134" i="6" s="1"/>
  <c r="E14" i="2" s="1"/>
  <c r="AC60" i="6"/>
  <c r="AC63" i="6" s="1"/>
  <c r="AC65" i="6" s="1"/>
  <c r="AC66" i="6" s="1"/>
  <c r="E13" i="2" s="1"/>
  <c r="AM59" i="5"/>
  <c r="AM63" i="5" s="1"/>
  <c r="AM65" i="5" s="1"/>
  <c r="AM66" i="5" s="1"/>
  <c r="D16" i="2" s="1"/>
  <c r="AL111" i="6"/>
  <c r="AI112" i="6" s="1"/>
  <c r="AM112" i="6" s="1"/>
  <c r="AM128" i="6" s="1"/>
  <c r="AL43" i="6"/>
  <c r="AI44" i="6" s="1"/>
  <c r="AM44" i="6" s="1"/>
  <c r="AM59" i="6" s="1"/>
  <c r="F145" i="3"/>
  <c r="P145" i="3" s="1"/>
  <c r="Z145" i="3" s="1"/>
  <c r="K170" i="3"/>
  <c r="K169" i="3"/>
  <c r="K168" i="3"/>
  <c r="A170" i="3"/>
  <c r="A169" i="3"/>
  <c r="A168" i="3"/>
  <c r="O144" i="3"/>
  <c r="K155" i="3"/>
  <c r="K154" i="3"/>
  <c r="K153" i="3"/>
  <c r="K152" i="3"/>
  <c r="O142" i="3"/>
  <c r="A155" i="3"/>
  <c r="A154" i="3"/>
  <c r="A153" i="3"/>
  <c r="A152" i="3"/>
  <c r="N76" i="3"/>
  <c r="D76" i="3"/>
  <c r="N74" i="3"/>
  <c r="D74" i="3"/>
  <c r="N6" i="3"/>
  <c r="N8" i="3"/>
  <c r="D8" i="3"/>
  <c r="D6" i="3"/>
  <c r="G11" i="3"/>
  <c r="E11" i="3"/>
  <c r="C11" i="3"/>
  <c r="C10" i="3"/>
  <c r="AM63" i="7" l="1"/>
  <c r="AM65" i="7" s="1"/>
  <c r="AM66" i="7" s="1"/>
  <c r="F16" i="2" s="1"/>
  <c r="AM127" i="6"/>
  <c r="AM131" i="6" s="1"/>
  <c r="AM133" i="6" s="1"/>
  <c r="AM134" i="6" s="1"/>
  <c r="E17" i="2" s="1"/>
  <c r="AM60" i="6"/>
  <c r="AM63" i="6" s="1"/>
  <c r="AM65" i="6" s="1"/>
  <c r="AM66" i="6" s="1"/>
  <c r="E16" i="2" s="1"/>
  <c r="AJ145" i="3"/>
  <c r="AM202" i="3" s="1"/>
  <c r="G175" i="1" s="1"/>
  <c r="AC202" i="3"/>
  <c r="F175" i="1" s="1"/>
  <c r="A15" i="3"/>
  <c r="A18" i="3"/>
  <c r="C42" i="3" s="1"/>
  <c r="A17" i="3"/>
  <c r="C41" i="3" s="1"/>
  <c r="A19" i="3"/>
  <c r="C43" i="3" s="1"/>
  <c r="N145" i="3"/>
  <c r="K151" i="3"/>
  <c r="A16" i="3"/>
  <c r="C40" i="3" s="1"/>
  <c r="N77" i="3"/>
  <c r="N78" i="3" s="1"/>
  <c r="N9" i="3"/>
  <c r="N10" i="3" s="1"/>
  <c r="D145" i="3"/>
  <c r="D77" i="3"/>
  <c r="D78" i="3" s="1"/>
  <c r="D9" i="3"/>
  <c r="D10" i="3" s="1"/>
  <c r="A151" i="3"/>
  <c r="A179" i="1"/>
  <c r="A178" i="1"/>
  <c r="A177" i="1"/>
  <c r="A176" i="1"/>
  <c r="A175" i="1"/>
  <c r="F145" i="4"/>
  <c r="P145" i="4" s="1"/>
  <c r="Z145" i="4" s="1"/>
  <c r="Y108" i="3" l="1"/>
  <c r="AC108" i="3" s="1"/>
  <c r="Y42" i="3"/>
  <c r="AC42" i="3" s="1"/>
  <c r="Y110" i="3"/>
  <c r="AC110" i="3" s="1"/>
  <c r="Y111" i="3"/>
  <c r="AC111" i="3" s="1"/>
  <c r="Y41" i="3"/>
  <c r="AC41" i="3" s="1"/>
  <c r="Y39" i="3"/>
  <c r="Y109" i="3"/>
  <c r="AC109" i="3" s="1"/>
  <c r="Y43" i="3"/>
  <c r="AC43" i="3" s="1"/>
  <c r="Y40" i="3"/>
  <c r="AC40" i="3" s="1"/>
  <c r="Y107" i="3"/>
  <c r="AJ145" i="4"/>
  <c r="AM202" i="4" s="1"/>
  <c r="G176" i="1" s="1"/>
  <c r="AC202" i="4"/>
  <c r="F176" i="1" s="1"/>
  <c r="AI42" i="3"/>
  <c r="AM42" i="3" s="1"/>
  <c r="AI43" i="3"/>
  <c r="AM43" i="3" s="1"/>
  <c r="AI107" i="3"/>
  <c r="AI111" i="3"/>
  <c r="AM111" i="3" s="1"/>
  <c r="AI39" i="3"/>
  <c r="AI109" i="3"/>
  <c r="AM109" i="3" s="1"/>
  <c r="AI110" i="3"/>
  <c r="AM110" i="3" s="1"/>
  <c r="AI41" i="3"/>
  <c r="AM41" i="3" s="1"/>
  <c r="AI40" i="3"/>
  <c r="AM40" i="3" s="1"/>
  <c r="AI108" i="3"/>
  <c r="AM108" i="3" s="1"/>
  <c r="K90" i="3"/>
  <c r="K95" i="3"/>
  <c r="S95" i="3" s="1"/>
  <c r="K102" i="3"/>
  <c r="S102" i="3" s="1"/>
  <c r="K101" i="3"/>
  <c r="S101" i="3" s="1"/>
  <c r="K97" i="3"/>
  <c r="S97" i="3" s="1"/>
  <c r="K96" i="3"/>
  <c r="S96" i="3" s="1"/>
  <c r="K92" i="3"/>
  <c r="S92" i="3" s="1"/>
  <c r="K100" i="3"/>
  <c r="S100" i="3" s="1"/>
  <c r="K91" i="3"/>
  <c r="S91" i="3" s="1"/>
  <c r="A90" i="3"/>
  <c r="A100" i="3"/>
  <c r="I100" i="3" s="1"/>
  <c r="A95" i="3"/>
  <c r="I95" i="3" s="1"/>
  <c r="A91" i="3"/>
  <c r="I91" i="3" s="1"/>
  <c r="A102" i="3"/>
  <c r="I102" i="3" s="1"/>
  <c r="A101" i="3"/>
  <c r="I101" i="3" s="1"/>
  <c r="A97" i="3"/>
  <c r="I97" i="3" s="1"/>
  <c r="A96" i="3"/>
  <c r="I96" i="3" s="1"/>
  <c r="A92" i="3"/>
  <c r="I92" i="3" s="1"/>
  <c r="K33" i="3"/>
  <c r="S33" i="3" s="1"/>
  <c r="K29" i="3"/>
  <c r="S29" i="3" s="1"/>
  <c r="K28" i="3"/>
  <c r="S28" i="3" s="1"/>
  <c r="K24" i="3"/>
  <c r="S24" i="3" s="1"/>
  <c r="K22" i="3"/>
  <c r="K32" i="3"/>
  <c r="S32" i="3" s="1"/>
  <c r="K27" i="3"/>
  <c r="S27" i="3" s="1"/>
  <c r="K23" i="3"/>
  <c r="S23" i="3" s="1"/>
  <c r="K34" i="3"/>
  <c r="S34" i="3" s="1"/>
  <c r="A28" i="3"/>
  <c r="A22" i="3"/>
  <c r="A34" i="3"/>
  <c r="A32" i="3"/>
  <c r="A33" i="3"/>
  <c r="A27" i="3"/>
  <c r="A24" i="3"/>
  <c r="A29" i="3"/>
  <c r="A23" i="3"/>
  <c r="C39" i="3"/>
  <c r="N197" i="4"/>
  <c r="D197" i="4"/>
  <c r="N197" i="3"/>
  <c r="D197" i="3"/>
  <c r="G61" i="3"/>
  <c r="Y109" i="4" l="1"/>
  <c r="AC109" i="4" s="1"/>
  <c r="Y43" i="4"/>
  <c r="AC43" i="4" s="1"/>
  <c r="Y39" i="4"/>
  <c r="Y110" i="4"/>
  <c r="AC110" i="4" s="1"/>
  <c r="Y40" i="4"/>
  <c r="AC40" i="4" s="1"/>
  <c r="Y108" i="4"/>
  <c r="AC108" i="4" s="1"/>
  <c r="Y42" i="4"/>
  <c r="AC42" i="4" s="1"/>
  <c r="Y111" i="4"/>
  <c r="AC111" i="4" s="1"/>
  <c r="Y107" i="4"/>
  <c r="Y41" i="4"/>
  <c r="AC41" i="4" s="1"/>
  <c r="AM107" i="3"/>
  <c r="AM120" i="3"/>
  <c r="AM125" i="3" s="1"/>
  <c r="AI108" i="4"/>
  <c r="AM108" i="4" s="1"/>
  <c r="AI42" i="4"/>
  <c r="AM42" i="4" s="1"/>
  <c r="AI111" i="4"/>
  <c r="AM111" i="4" s="1"/>
  <c r="AI107" i="4"/>
  <c r="AI41" i="4"/>
  <c r="AM41" i="4" s="1"/>
  <c r="AI109" i="4"/>
  <c r="AM109" i="4" s="1"/>
  <c r="AI43" i="4"/>
  <c r="AM43" i="4" s="1"/>
  <c r="AI110" i="4"/>
  <c r="AM110" i="4" s="1"/>
  <c r="AI40" i="4"/>
  <c r="AM40" i="4" s="1"/>
  <c r="AI39" i="4"/>
  <c r="AC120" i="3"/>
  <c r="AC125" i="3" s="1"/>
  <c r="AC107" i="3"/>
  <c r="AC39" i="3"/>
  <c r="AC52" i="3"/>
  <c r="AC57" i="3" s="1"/>
  <c r="AM39" i="3"/>
  <c r="AM52" i="3"/>
  <c r="AM57" i="3" s="1"/>
  <c r="S90" i="3"/>
  <c r="S104" i="3" s="1"/>
  <c r="Q80" i="3"/>
  <c r="S116" i="3"/>
  <c r="K103" i="3"/>
  <c r="S126" i="3" s="1"/>
  <c r="I90" i="3"/>
  <c r="I104" i="3" s="1"/>
  <c r="G80" i="3"/>
  <c r="I116" i="3"/>
  <c r="A103" i="3"/>
  <c r="I126" i="3" s="1"/>
  <c r="S22" i="3"/>
  <c r="S36" i="3" s="1"/>
  <c r="S48" i="3"/>
  <c r="Q12" i="3"/>
  <c r="K35" i="3"/>
  <c r="S58" i="3" s="1"/>
  <c r="I48" i="3"/>
  <c r="AB111" i="3" l="1"/>
  <c r="Y112" i="3" s="1"/>
  <c r="AC112" i="3" s="1"/>
  <c r="AC128" i="3" s="1"/>
  <c r="AM107" i="4"/>
  <c r="AM120" i="4"/>
  <c r="AM125" i="4" s="1"/>
  <c r="AL43" i="3"/>
  <c r="AI44" i="3" s="1"/>
  <c r="AM44" i="3" s="1"/>
  <c r="AL111" i="3"/>
  <c r="AI112" i="3" s="1"/>
  <c r="AM112" i="3" s="1"/>
  <c r="AC39" i="4"/>
  <c r="AC52" i="4"/>
  <c r="AC57" i="4" s="1"/>
  <c r="AM39" i="4"/>
  <c r="AM52" i="4"/>
  <c r="AM57" i="4" s="1"/>
  <c r="AB43" i="3"/>
  <c r="Y44" i="3" s="1"/>
  <c r="AC44" i="3" s="1"/>
  <c r="AC59" i="3" s="1"/>
  <c r="AC107" i="4"/>
  <c r="AC120" i="4"/>
  <c r="AC125" i="4" s="1"/>
  <c r="I129" i="3"/>
  <c r="I121" i="3"/>
  <c r="I123" i="3"/>
  <c r="S129" i="3"/>
  <c r="S123" i="3"/>
  <c r="S121" i="3"/>
  <c r="S122" i="3"/>
  <c r="I122" i="3"/>
  <c r="S61" i="3"/>
  <c r="S55" i="3"/>
  <c r="S53" i="3"/>
  <c r="S54" i="3"/>
  <c r="E142" i="3"/>
  <c r="AC127" i="3" l="1"/>
  <c r="AC131" i="3" s="1"/>
  <c r="AC133" i="3" s="1"/>
  <c r="AC134" i="3" s="1"/>
  <c r="B14" i="2" s="1"/>
  <c r="AC60" i="3"/>
  <c r="AC63" i="3" s="1"/>
  <c r="AC65" i="3" s="1"/>
  <c r="AC66" i="3" s="1"/>
  <c r="B13" i="2" s="1"/>
  <c r="AM128" i="3"/>
  <c r="AM60" i="3"/>
  <c r="AM127" i="3"/>
  <c r="AM131" i="3" s="1"/>
  <c r="AM133" i="3" s="1"/>
  <c r="AM134" i="3" s="1"/>
  <c r="B17" i="2" s="1"/>
  <c r="AM59" i="3"/>
  <c r="AB111" i="4"/>
  <c r="Y112" i="4" s="1"/>
  <c r="AC112" i="4" s="1"/>
  <c r="AC127" i="4" s="1"/>
  <c r="AB43" i="4"/>
  <c r="Y44" i="4" s="1"/>
  <c r="AC44" i="4" s="1"/>
  <c r="AC59" i="4" s="1"/>
  <c r="AL43" i="4"/>
  <c r="AI44" i="4" s="1"/>
  <c r="AM44" i="4" s="1"/>
  <c r="AM60" i="4" s="1"/>
  <c r="AL111" i="4"/>
  <c r="AI112" i="4" s="1"/>
  <c r="AM112" i="4" s="1"/>
  <c r="AM128" i="4" s="1"/>
  <c r="M196" i="3"/>
  <c r="C196" i="3"/>
  <c r="Q195" i="3"/>
  <c r="N195" i="3"/>
  <c r="M195" i="3"/>
  <c r="G195" i="3"/>
  <c r="D195" i="3"/>
  <c r="C195" i="3"/>
  <c r="O193" i="3"/>
  <c r="E193" i="3"/>
  <c r="O192" i="3"/>
  <c r="E192" i="3"/>
  <c r="O191" i="3"/>
  <c r="E191" i="3"/>
  <c r="O190" i="3"/>
  <c r="E190" i="3"/>
  <c r="O189" i="3"/>
  <c r="E189" i="3"/>
  <c r="O186" i="3"/>
  <c r="E186" i="3"/>
  <c r="O185" i="3"/>
  <c r="E185" i="3"/>
  <c r="O184" i="3"/>
  <c r="E184" i="3"/>
  <c r="O183" i="3"/>
  <c r="E183" i="3"/>
  <c r="M167" i="3"/>
  <c r="C167" i="3"/>
  <c r="M162" i="3"/>
  <c r="C162" i="3"/>
  <c r="M157" i="3"/>
  <c r="C157" i="3"/>
  <c r="O155" i="3"/>
  <c r="M155" i="3"/>
  <c r="M186" i="3" s="1"/>
  <c r="E155" i="3"/>
  <c r="C155" i="3"/>
  <c r="C186" i="3" s="1"/>
  <c r="O154" i="3"/>
  <c r="M154" i="3"/>
  <c r="M185" i="3" s="1"/>
  <c r="E154" i="3"/>
  <c r="C154" i="3"/>
  <c r="C185" i="3" s="1"/>
  <c r="O153" i="3"/>
  <c r="M153" i="3"/>
  <c r="M184" i="3" s="1"/>
  <c r="E153" i="3"/>
  <c r="C153" i="3"/>
  <c r="C184" i="3" s="1"/>
  <c r="O152" i="3"/>
  <c r="M152" i="3"/>
  <c r="M183" i="3" s="1"/>
  <c r="E152" i="3"/>
  <c r="C152" i="3"/>
  <c r="C183" i="3" s="1"/>
  <c r="O151" i="3"/>
  <c r="M151" i="3"/>
  <c r="M182" i="3" s="1"/>
  <c r="E151" i="3"/>
  <c r="C151" i="3"/>
  <c r="C163" i="3" s="1"/>
  <c r="E144" i="3"/>
  <c r="C19" i="3"/>
  <c r="C18" i="3"/>
  <c r="C17" i="3"/>
  <c r="C16" i="3"/>
  <c r="C15" i="3"/>
  <c r="G59" i="3"/>
  <c r="D61" i="3"/>
  <c r="D59" i="3"/>
  <c r="C60" i="3"/>
  <c r="C59" i="3"/>
  <c r="E58" i="3"/>
  <c r="E57" i="3"/>
  <c r="E56" i="3"/>
  <c r="E55" i="3"/>
  <c r="E54" i="3"/>
  <c r="E53" i="3"/>
  <c r="C31" i="3"/>
  <c r="C26" i="3"/>
  <c r="C21" i="3"/>
  <c r="E19" i="3"/>
  <c r="E18" i="3"/>
  <c r="E17" i="3"/>
  <c r="E16" i="3"/>
  <c r="E15" i="3"/>
  <c r="F4" i="2"/>
  <c r="E4" i="2"/>
  <c r="D4" i="2"/>
  <c r="C4" i="2"/>
  <c r="B4" i="2"/>
  <c r="A9" i="2"/>
  <c r="A11" i="2"/>
  <c r="A14" i="2" s="1"/>
  <c r="A17" i="2" s="1"/>
  <c r="A10" i="2"/>
  <c r="A13" i="2" s="1"/>
  <c r="A16" i="2" s="1"/>
  <c r="A6" i="2"/>
  <c r="E155" i="4"/>
  <c r="N144" i="4"/>
  <c r="D144" i="4"/>
  <c r="A33" i="1"/>
  <c r="A32" i="1"/>
  <c r="N76" i="4"/>
  <c r="D76" i="4"/>
  <c r="M196" i="4"/>
  <c r="C196" i="4"/>
  <c r="Q195" i="4"/>
  <c r="N195" i="4"/>
  <c r="M195" i="4"/>
  <c r="G195" i="4"/>
  <c r="D195" i="4"/>
  <c r="C195" i="4"/>
  <c r="O193" i="4"/>
  <c r="E193" i="4"/>
  <c r="O192" i="4"/>
  <c r="E192" i="4"/>
  <c r="O191" i="4"/>
  <c r="E191" i="4"/>
  <c r="O190" i="4"/>
  <c r="E190" i="4"/>
  <c r="O189" i="4"/>
  <c r="E189" i="4"/>
  <c r="O186" i="4"/>
  <c r="E186" i="4"/>
  <c r="O185" i="4"/>
  <c r="E185" i="4"/>
  <c r="O184" i="4"/>
  <c r="E184" i="4"/>
  <c r="O183" i="4"/>
  <c r="E183" i="4"/>
  <c r="M167" i="4"/>
  <c r="C167" i="4"/>
  <c r="M162" i="4"/>
  <c r="C162" i="4"/>
  <c r="M157" i="4"/>
  <c r="C157" i="4"/>
  <c r="O155" i="4"/>
  <c r="M155" i="4"/>
  <c r="M186" i="4" s="1"/>
  <c r="C155" i="4"/>
  <c r="C186" i="4" s="1"/>
  <c r="O154" i="4"/>
  <c r="M154" i="4"/>
  <c r="M185" i="4" s="1"/>
  <c r="E154" i="4"/>
  <c r="C154" i="4"/>
  <c r="C185" i="4" s="1"/>
  <c r="O153" i="4"/>
  <c r="M153" i="4"/>
  <c r="M184" i="4" s="1"/>
  <c r="E153" i="4"/>
  <c r="C153" i="4"/>
  <c r="C184" i="4" s="1"/>
  <c r="O152" i="4"/>
  <c r="M152" i="4"/>
  <c r="M183" i="4" s="1"/>
  <c r="E152" i="4"/>
  <c r="C152" i="4"/>
  <c r="C183" i="4" s="1"/>
  <c r="O151" i="4"/>
  <c r="M151" i="4"/>
  <c r="M182" i="4" s="1"/>
  <c r="E151" i="4"/>
  <c r="C151" i="4"/>
  <c r="C168" i="4" s="1"/>
  <c r="N142" i="4"/>
  <c r="D142" i="4"/>
  <c r="N74" i="4"/>
  <c r="D74" i="4"/>
  <c r="N8" i="4"/>
  <c r="D8" i="4"/>
  <c r="N6" i="4"/>
  <c r="D6" i="4"/>
  <c r="AC60" i="4" l="1"/>
  <c r="AC63" i="4" s="1"/>
  <c r="AC65" i="4" s="1"/>
  <c r="AC66" i="4" s="1"/>
  <c r="C13" i="2" s="1"/>
  <c r="AM63" i="3"/>
  <c r="AM65" i="3" s="1"/>
  <c r="AM66" i="3" s="1"/>
  <c r="B16" i="2" s="1"/>
  <c r="AM127" i="4"/>
  <c r="AM131" i="4" s="1"/>
  <c r="AM133" i="4" s="1"/>
  <c r="AM134" i="4" s="1"/>
  <c r="C17" i="2" s="1"/>
  <c r="AC128" i="4"/>
  <c r="AC131" i="4" s="1"/>
  <c r="AC133" i="4" s="1"/>
  <c r="AC134" i="4" s="1"/>
  <c r="C14" i="2" s="1"/>
  <c r="AM59" i="4"/>
  <c r="AM63" i="4" s="1"/>
  <c r="AM65" i="4" s="1"/>
  <c r="AM66" i="4" s="1"/>
  <c r="C16" i="2" s="1"/>
  <c r="I46" i="3"/>
  <c r="E23" i="3"/>
  <c r="O163" i="4"/>
  <c r="O165" i="4"/>
  <c r="E164" i="3"/>
  <c r="E163" i="4"/>
  <c r="E165" i="4"/>
  <c r="E22" i="3"/>
  <c r="O164" i="4"/>
  <c r="E28" i="3"/>
  <c r="E29" i="3"/>
  <c r="E24" i="3"/>
  <c r="E164" i="4"/>
  <c r="O163" i="3"/>
  <c r="O165" i="3"/>
  <c r="D145" i="4"/>
  <c r="E163" i="3"/>
  <c r="O164" i="3"/>
  <c r="E165" i="3"/>
  <c r="N145" i="4"/>
  <c r="E27" i="3"/>
  <c r="A154" i="4"/>
  <c r="I154" i="4" s="1"/>
  <c r="M158" i="4"/>
  <c r="C159" i="4"/>
  <c r="E33" i="3"/>
  <c r="O160" i="3"/>
  <c r="E158" i="3"/>
  <c r="E160" i="3"/>
  <c r="E169" i="3"/>
  <c r="C158" i="4"/>
  <c r="M159" i="4"/>
  <c r="E159" i="3"/>
  <c r="O170" i="3"/>
  <c r="E168" i="3"/>
  <c r="E170" i="3"/>
  <c r="C158" i="3"/>
  <c r="M158" i="3"/>
  <c r="C159" i="3"/>
  <c r="M159" i="3"/>
  <c r="C160" i="3"/>
  <c r="M160" i="3"/>
  <c r="C168" i="3"/>
  <c r="M168" i="3"/>
  <c r="C169" i="3"/>
  <c r="M169" i="3"/>
  <c r="C170" i="3"/>
  <c r="M170" i="3"/>
  <c r="C182" i="3"/>
  <c r="O158" i="3"/>
  <c r="O159" i="3"/>
  <c r="M163" i="3"/>
  <c r="C164" i="3"/>
  <c r="M164" i="3"/>
  <c r="C165" i="3"/>
  <c r="M165" i="3"/>
  <c r="O168" i="3"/>
  <c r="O169" i="3"/>
  <c r="E32" i="3"/>
  <c r="E34" i="3"/>
  <c r="K155" i="4"/>
  <c r="K186" i="4" s="1"/>
  <c r="S186" i="4" s="1"/>
  <c r="K151" i="4"/>
  <c r="K152" i="4"/>
  <c r="K153" i="4"/>
  <c r="S153" i="4" s="1"/>
  <c r="K154" i="4"/>
  <c r="K185" i="4" s="1"/>
  <c r="S185" i="4" s="1"/>
  <c r="A155" i="4"/>
  <c r="I155" i="4" s="1"/>
  <c r="E158" i="4"/>
  <c r="O158" i="4"/>
  <c r="E159" i="4"/>
  <c r="O159" i="4"/>
  <c r="E160" i="4"/>
  <c r="O160" i="4"/>
  <c r="C163" i="4"/>
  <c r="M163" i="4"/>
  <c r="C164" i="4"/>
  <c r="M164" i="4"/>
  <c r="C165" i="4"/>
  <c r="M165" i="4"/>
  <c r="E168" i="4"/>
  <c r="O168" i="4"/>
  <c r="E169" i="4"/>
  <c r="O169" i="4"/>
  <c r="E170" i="4"/>
  <c r="O170" i="4"/>
  <c r="C182" i="4"/>
  <c r="A151" i="4"/>
  <c r="A152" i="4"/>
  <c r="A153" i="4"/>
  <c r="C160" i="4"/>
  <c r="M160" i="4"/>
  <c r="M168" i="4"/>
  <c r="C169" i="4"/>
  <c r="M169" i="4"/>
  <c r="C170" i="4"/>
  <c r="M170" i="4"/>
  <c r="D77" i="4"/>
  <c r="D78" i="4" s="1"/>
  <c r="N77" i="4"/>
  <c r="N78" i="4" s="1"/>
  <c r="D9" i="4"/>
  <c r="D10" i="4" s="1"/>
  <c r="N9" i="4"/>
  <c r="N10" i="4" s="1"/>
  <c r="K102" i="4" l="1"/>
  <c r="S102" i="4" s="1"/>
  <c r="K96" i="4"/>
  <c r="S96" i="4" s="1"/>
  <c r="K95" i="4"/>
  <c r="S95" i="4" s="1"/>
  <c r="K91" i="4"/>
  <c r="S91" i="4" s="1"/>
  <c r="K97" i="4"/>
  <c r="S97" i="4" s="1"/>
  <c r="K92" i="4"/>
  <c r="S92" i="4" s="1"/>
  <c r="K90" i="4"/>
  <c r="K101" i="4"/>
  <c r="S101" i="4" s="1"/>
  <c r="K100" i="4"/>
  <c r="A102" i="4"/>
  <c r="I102" i="4" s="1"/>
  <c r="A97" i="4"/>
  <c r="I97" i="4" s="1"/>
  <c r="A90" i="4"/>
  <c r="A95" i="4"/>
  <c r="I95" i="4" s="1"/>
  <c r="A100" i="4"/>
  <c r="I100" i="4" s="1"/>
  <c r="A96" i="4"/>
  <c r="I96" i="4" s="1"/>
  <c r="A91" i="4"/>
  <c r="I91" i="4" s="1"/>
  <c r="A101" i="4"/>
  <c r="I101" i="4" s="1"/>
  <c r="A92" i="4"/>
  <c r="I92" i="4" s="1"/>
  <c r="K34" i="4"/>
  <c r="S34" i="4" s="1"/>
  <c r="K24" i="4"/>
  <c r="S24" i="4" s="1"/>
  <c r="K28" i="4"/>
  <c r="S28" i="4" s="1"/>
  <c r="K27" i="4"/>
  <c r="S27" i="4" s="1"/>
  <c r="K32" i="4"/>
  <c r="S32" i="4" s="1"/>
  <c r="K29" i="4"/>
  <c r="S29" i="4" s="1"/>
  <c r="K22" i="4"/>
  <c r="K33" i="4"/>
  <c r="S33" i="4" s="1"/>
  <c r="K23" i="4"/>
  <c r="S23" i="4" s="1"/>
  <c r="A29" i="4"/>
  <c r="I29" i="4" s="1"/>
  <c r="A24" i="4"/>
  <c r="I24" i="4" s="1"/>
  <c r="A34" i="4"/>
  <c r="I34" i="4" s="1"/>
  <c r="A23" i="4"/>
  <c r="I23" i="4" s="1"/>
  <c r="A28" i="4"/>
  <c r="I28" i="4" s="1"/>
  <c r="A33" i="4"/>
  <c r="I33" i="4" s="1"/>
  <c r="A22" i="4"/>
  <c r="A27" i="4"/>
  <c r="I27" i="4" s="1"/>
  <c r="A32" i="4"/>
  <c r="I32" i="4" s="1"/>
  <c r="A185" i="4"/>
  <c r="I185" i="4" s="1"/>
  <c r="A186" i="4"/>
  <c r="I186" i="4" s="1"/>
  <c r="S151" i="4"/>
  <c r="N148" i="4"/>
  <c r="G12" i="3"/>
  <c r="S170" i="3"/>
  <c r="I33" i="3"/>
  <c r="S165" i="4"/>
  <c r="I164" i="4"/>
  <c r="I29" i="3"/>
  <c r="I28" i="3"/>
  <c r="I32" i="3"/>
  <c r="S152" i="4"/>
  <c r="I34" i="3"/>
  <c r="I24" i="3"/>
  <c r="I27" i="3"/>
  <c r="S155" i="4"/>
  <c r="S160" i="4"/>
  <c r="I158" i="4"/>
  <c r="A169" i="4"/>
  <c r="I169" i="4" s="1"/>
  <c r="I163" i="4"/>
  <c r="S168" i="3"/>
  <c r="S163" i="3"/>
  <c r="S154" i="4"/>
  <c r="S163" i="4"/>
  <c r="K168" i="4"/>
  <c r="S168" i="4" s="1"/>
  <c r="S165" i="3"/>
  <c r="S159" i="4"/>
  <c r="S158" i="4"/>
  <c r="K169" i="4"/>
  <c r="S169" i="4" s="1"/>
  <c r="K185" i="3"/>
  <c r="S185" i="3" s="1"/>
  <c r="S152" i="3"/>
  <c r="K186" i="3"/>
  <c r="S186" i="3" s="1"/>
  <c r="I159" i="4"/>
  <c r="A168" i="4"/>
  <c r="I168" i="4" s="1"/>
  <c r="A170" i="4"/>
  <c r="I170" i="4" s="1"/>
  <c r="S164" i="3"/>
  <c r="S158" i="3"/>
  <c r="S169" i="3"/>
  <c r="I170" i="3"/>
  <c r="I169" i="3"/>
  <c r="I168" i="3"/>
  <c r="I160" i="3"/>
  <c r="I159" i="3"/>
  <c r="I165" i="3"/>
  <c r="I164" i="3"/>
  <c r="I163" i="3"/>
  <c r="S153" i="3"/>
  <c r="K170" i="4"/>
  <c r="I152" i="4"/>
  <c r="S164" i="4"/>
  <c r="I160" i="4"/>
  <c r="I153" i="4"/>
  <c r="D148" i="4"/>
  <c r="I151" i="4"/>
  <c r="I23" i="3"/>
  <c r="I18" i="3"/>
  <c r="I22" i="3"/>
  <c r="I17" i="3"/>
  <c r="K103" i="4" l="1"/>
  <c r="S126" i="4" s="1"/>
  <c r="Q80" i="4"/>
  <c r="S100" i="4"/>
  <c r="G80" i="4"/>
  <c r="A103" i="4"/>
  <c r="I126" i="4" s="1"/>
  <c r="G12" i="4"/>
  <c r="A35" i="4"/>
  <c r="I58" i="4" s="1"/>
  <c r="Q12" i="4"/>
  <c r="K35" i="4"/>
  <c r="S58" i="4" s="1"/>
  <c r="S90" i="4"/>
  <c r="S116" i="4"/>
  <c r="I90" i="4"/>
  <c r="I104" i="4" s="1"/>
  <c r="I116" i="4"/>
  <c r="S22" i="4"/>
  <c r="S36" i="4" s="1"/>
  <c r="S48" i="4"/>
  <c r="I22" i="4"/>
  <c r="I36" i="4" s="1"/>
  <c r="I48" i="4"/>
  <c r="S151" i="3"/>
  <c r="N148" i="3"/>
  <c r="I15" i="3"/>
  <c r="D12" i="3"/>
  <c r="K184" i="4"/>
  <c r="S184" i="4" s="1"/>
  <c r="K184" i="3"/>
  <c r="S184" i="3" s="1"/>
  <c r="S154" i="3"/>
  <c r="S192" i="4"/>
  <c r="A184" i="4"/>
  <c r="I184" i="4" s="1"/>
  <c r="S159" i="3"/>
  <c r="I165" i="4"/>
  <c r="I172" i="4" s="1"/>
  <c r="I190" i="4" s="1"/>
  <c r="K183" i="4"/>
  <c r="S183" i="4" s="1"/>
  <c r="K182" i="3"/>
  <c r="S182" i="3" s="1"/>
  <c r="I16" i="3"/>
  <c r="S160" i="3"/>
  <c r="S155" i="3"/>
  <c r="K183" i="3"/>
  <c r="S183" i="3" s="1"/>
  <c r="K182" i="4"/>
  <c r="S182" i="4" s="1"/>
  <c r="S170" i="4"/>
  <c r="S172" i="4" s="1"/>
  <c r="S190" i="4" s="1"/>
  <c r="A182" i="4"/>
  <c r="I182" i="4" s="1"/>
  <c r="A183" i="4"/>
  <c r="I183" i="4" s="1"/>
  <c r="I19" i="3"/>
  <c r="I158" i="3"/>
  <c r="I152" i="3"/>
  <c r="A183" i="3"/>
  <c r="I183" i="3" s="1"/>
  <c r="I154" i="3"/>
  <c r="A185" i="3"/>
  <c r="I185" i="3" s="1"/>
  <c r="A182" i="3"/>
  <c r="I182" i="3" s="1"/>
  <c r="I151" i="3"/>
  <c r="D148" i="3"/>
  <c r="I153" i="3"/>
  <c r="A184" i="3"/>
  <c r="I184" i="3" s="1"/>
  <c r="I155" i="3"/>
  <c r="A186" i="3"/>
  <c r="I186" i="3" s="1"/>
  <c r="I192" i="4"/>
  <c r="S104" i="4" l="1"/>
  <c r="S122" i="4" s="1"/>
  <c r="I129" i="4"/>
  <c r="I123" i="4"/>
  <c r="I121" i="4"/>
  <c r="S129" i="4"/>
  <c r="S121" i="4"/>
  <c r="S123" i="4"/>
  <c r="I122" i="4"/>
  <c r="S61" i="4"/>
  <c r="S53" i="4"/>
  <c r="S55" i="4"/>
  <c r="S54" i="4"/>
  <c r="I61" i="4"/>
  <c r="I55" i="4"/>
  <c r="I53" i="4"/>
  <c r="I54" i="4"/>
  <c r="I61" i="3"/>
  <c r="S197" i="3"/>
  <c r="I197" i="3"/>
  <c r="I197" i="4"/>
  <c r="S197" i="4"/>
  <c r="I53" i="3"/>
  <c r="A187" i="4"/>
  <c r="S189" i="4"/>
  <c r="K187" i="4"/>
  <c r="M187" i="3"/>
  <c r="S172" i="3"/>
  <c r="S190" i="3" s="1"/>
  <c r="I36" i="3"/>
  <c r="I54" i="3" s="1"/>
  <c r="S191" i="4"/>
  <c r="I56" i="3"/>
  <c r="S192" i="3"/>
  <c r="K187" i="3"/>
  <c r="C187" i="4"/>
  <c r="S189" i="3"/>
  <c r="M187" i="4"/>
  <c r="S193" i="4" s="1"/>
  <c r="S191" i="3"/>
  <c r="I55" i="3"/>
  <c r="I189" i="4"/>
  <c r="I191" i="4"/>
  <c r="S193" i="3"/>
  <c r="C187" i="3"/>
  <c r="I189" i="3"/>
  <c r="A187" i="3"/>
  <c r="I192" i="3"/>
  <c r="I172" i="3"/>
  <c r="I190" i="3" s="1"/>
  <c r="I193" i="4"/>
  <c r="I195" i="4" l="1"/>
  <c r="S195" i="4"/>
  <c r="S195" i="3"/>
  <c r="S196" i="4"/>
  <c r="I191" i="3"/>
  <c r="I193" i="3"/>
  <c r="S196" i="3"/>
  <c r="I196" i="4"/>
  <c r="E110" i="5" l="1"/>
  <c r="I110" i="5" s="1"/>
  <c r="E42" i="5"/>
  <c r="I42" i="5" s="1"/>
  <c r="E109" i="5"/>
  <c r="I109" i="5" s="1"/>
  <c r="E41" i="5"/>
  <c r="I41" i="5" s="1"/>
  <c r="E108" i="5"/>
  <c r="I108" i="5" s="1"/>
  <c r="E40" i="5"/>
  <c r="I40" i="5" s="1"/>
  <c r="E111" i="5"/>
  <c r="I111" i="5" s="1"/>
  <c r="E107" i="5"/>
  <c r="E43" i="5"/>
  <c r="I43" i="5" s="1"/>
  <c r="E39" i="5"/>
  <c r="O109" i="5"/>
  <c r="S109" i="5" s="1"/>
  <c r="O41" i="5"/>
  <c r="S41" i="5" s="1"/>
  <c r="O108" i="5"/>
  <c r="S108" i="5" s="1"/>
  <c r="O40" i="5"/>
  <c r="S40" i="5" s="1"/>
  <c r="O111" i="5"/>
  <c r="S111" i="5" s="1"/>
  <c r="O107" i="5"/>
  <c r="O43" i="5"/>
  <c r="S43" i="5" s="1"/>
  <c r="O39" i="5"/>
  <c r="O110" i="5"/>
  <c r="S110" i="5" s="1"/>
  <c r="O42" i="5"/>
  <c r="S42" i="5" s="1"/>
  <c r="D179" i="1"/>
  <c r="I195" i="3"/>
  <c r="S199" i="4"/>
  <c r="I199" i="4"/>
  <c r="I201" i="4" s="1"/>
  <c r="S199" i="3"/>
  <c r="S201" i="3" s="1"/>
  <c r="S202" i="3" s="1"/>
  <c r="I196" i="3"/>
  <c r="S107" i="5" l="1"/>
  <c r="S120" i="5"/>
  <c r="S125" i="5" s="1"/>
  <c r="S39" i="5"/>
  <c r="S52" i="5"/>
  <c r="S57" i="5" s="1"/>
  <c r="I39" i="5"/>
  <c r="I52" i="5"/>
  <c r="I57" i="5" s="1"/>
  <c r="I107" i="5"/>
  <c r="I120" i="5"/>
  <c r="I125" i="5" s="1"/>
  <c r="E111" i="7"/>
  <c r="I111" i="7" s="1"/>
  <c r="E107" i="7"/>
  <c r="E43" i="7"/>
  <c r="I43" i="7" s="1"/>
  <c r="E39" i="7"/>
  <c r="E110" i="7"/>
  <c r="I110" i="7" s="1"/>
  <c r="E42" i="7"/>
  <c r="I42" i="7" s="1"/>
  <c r="E109" i="7"/>
  <c r="I109" i="7" s="1"/>
  <c r="E41" i="7"/>
  <c r="I41" i="7" s="1"/>
  <c r="E108" i="7"/>
  <c r="I108" i="7" s="1"/>
  <c r="E40" i="7"/>
  <c r="I40" i="7" s="1"/>
  <c r="E178" i="1"/>
  <c r="D178" i="1"/>
  <c r="E179" i="1"/>
  <c r="E175" i="1"/>
  <c r="I202" i="4"/>
  <c r="S201" i="4"/>
  <c r="S202" i="4" s="1"/>
  <c r="I199" i="3"/>
  <c r="I201" i="3" s="1"/>
  <c r="I202" i="3" s="1"/>
  <c r="H111" i="5" l="1"/>
  <c r="E112" i="5" s="1"/>
  <c r="I112" i="5" s="1"/>
  <c r="R43" i="5"/>
  <c r="O44" i="5" s="1"/>
  <c r="S44" i="5" s="1"/>
  <c r="S59" i="5" s="1"/>
  <c r="H43" i="5"/>
  <c r="E44" i="5" s="1"/>
  <c r="I44" i="5" s="1"/>
  <c r="I59" i="5" s="1"/>
  <c r="R111" i="5"/>
  <c r="O112" i="5" s="1"/>
  <c r="S112" i="5" s="1"/>
  <c r="S128" i="5" s="1"/>
  <c r="O111" i="6"/>
  <c r="S111" i="6" s="1"/>
  <c r="O107" i="6"/>
  <c r="O42" i="6"/>
  <c r="S42" i="6" s="1"/>
  <c r="O40" i="6"/>
  <c r="S40" i="6" s="1"/>
  <c r="O108" i="6"/>
  <c r="S108" i="6" s="1"/>
  <c r="O110" i="6"/>
  <c r="S110" i="6" s="1"/>
  <c r="O41" i="6"/>
  <c r="S41" i="6" s="1"/>
  <c r="O109" i="6"/>
  <c r="S109" i="6" s="1"/>
  <c r="O43" i="6"/>
  <c r="S43" i="6" s="1"/>
  <c r="O39" i="6"/>
  <c r="E111" i="6"/>
  <c r="I111" i="6" s="1"/>
  <c r="E107" i="6"/>
  <c r="E43" i="6"/>
  <c r="I43" i="6" s="1"/>
  <c r="E39" i="6"/>
  <c r="E110" i="6"/>
  <c r="I110" i="6" s="1"/>
  <c r="E42" i="6"/>
  <c r="I42" i="6" s="1"/>
  <c r="E109" i="6"/>
  <c r="I109" i="6" s="1"/>
  <c r="E41" i="6"/>
  <c r="I41" i="6" s="1"/>
  <c r="E108" i="6"/>
  <c r="I108" i="6" s="1"/>
  <c r="E40" i="6"/>
  <c r="I40" i="6" s="1"/>
  <c r="O111" i="7"/>
  <c r="S111" i="7" s="1"/>
  <c r="O107" i="7"/>
  <c r="O42" i="7"/>
  <c r="S42" i="7" s="1"/>
  <c r="O108" i="7"/>
  <c r="S108" i="7" s="1"/>
  <c r="O43" i="7"/>
  <c r="S43" i="7" s="1"/>
  <c r="O110" i="7"/>
  <c r="S110" i="7" s="1"/>
  <c r="O41" i="7"/>
  <c r="S41" i="7" s="1"/>
  <c r="O109" i="7"/>
  <c r="S109" i="7" s="1"/>
  <c r="O40" i="7"/>
  <c r="S40" i="7" s="1"/>
  <c r="O39" i="7"/>
  <c r="I39" i="7"/>
  <c r="I52" i="7"/>
  <c r="I57" i="7" s="1"/>
  <c r="I107" i="7"/>
  <c r="I120" i="7"/>
  <c r="I125" i="7" s="1"/>
  <c r="O111" i="3"/>
  <c r="O107" i="3"/>
  <c r="O41" i="3"/>
  <c r="O110" i="3"/>
  <c r="O40" i="3"/>
  <c r="O109" i="3"/>
  <c r="O43" i="3"/>
  <c r="O39" i="3"/>
  <c r="O108" i="3"/>
  <c r="O42" i="3"/>
  <c r="D175" i="1"/>
  <c r="E176" i="1"/>
  <c r="D176" i="1"/>
  <c r="E111" i="4" l="1"/>
  <c r="E109" i="4"/>
  <c r="E108" i="4"/>
  <c r="E107" i="4"/>
  <c r="E110" i="4"/>
  <c r="I110" i="4" s="1"/>
  <c r="I60" i="5"/>
  <c r="I63" i="5" s="1"/>
  <c r="I65" i="5" s="1"/>
  <c r="I66" i="5" s="1"/>
  <c r="S60" i="5"/>
  <c r="S63" i="5" s="1"/>
  <c r="S65" i="5" s="1"/>
  <c r="S66" i="5" s="1"/>
  <c r="I128" i="5"/>
  <c r="S127" i="5"/>
  <c r="S131" i="5" s="1"/>
  <c r="S133" i="5" s="1"/>
  <c r="S134" i="5" s="1"/>
  <c r="I127" i="5"/>
  <c r="E40" i="4"/>
  <c r="I40" i="4" s="1"/>
  <c r="E41" i="4"/>
  <c r="I41" i="4" s="1"/>
  <c r="E43" i="4"/>
  <c r="I43" i="4" s="1"/>
  <c r="E39" i="4"/>
  <c r="E42" i="4"/>
  <c r="I42" i="4" s="1"/>
  <c r="O110" i="4"/>
  <c r="S110" i="4" s="1"/>
  <c r="O43" i="4"/>
  <c r="S43" i="4" s="1"/>
  <c r="O39" i="4"/>
  <c r="O109" i="4"/>
  <c r="S109" i="4" s="1"/>
  <c r="O42" i="4"/>
  <c r="S42" i="4" s="1"/>
  <c r="O111" i="4"/>
  <c r="S111" i="4" s="1"/>
  <c r="O40" i="4"/>
  <c r="S40" i="4" s="1"/>
  <c r="O108" i="4"/>
  <c r="S108" i="4" s="1"/>
  <c r="O41" i="4"/>
  <c r="S41" i="4" s="1"/>
  <c r="O107" i="4"/>
  <c r="S39" i="6"/>
  <c r="S52" i="6"/>
  <c r="S57" i="6" s="1"/>
  <c r="S107" i="6"/>
  <c r="S120" i="6"/>
  <c r="I39" i="6"/>
  <c r="I52" i="6"/>
  <c r="I57" i="6" s="1"/>
  <c r="I107" i="6"/>
  <c r="I120" i="6"/>
  <c r="I125" i="6" s="1"/>
  <c r="S39" i="7"/>
  <c r="S52" i="7"/>
  <c r="S57" i="7" s="1"/>
  <c r="S120" i="7"/>
  <c r="S125" i="7" s="1"/>
  <c r="S107" i="7"/>
  <c r="H111" i="7"/>
  <c r="E112" i="7" s="1"/>
  <c r="I112" i="7" s="1"/>
  <c r="I127" i="7" s="1"/>
  <c r="H43" i="7"/>
  <c r="E44" i="7" s="1"/>
  <c r="I44" i="7" s="1"/>
  <c r="I59" i="7" s="1"/>
  <c r="I111" i="4"/>
  <c r="I109" i="4"/>
  <c r="I108" i="4"/>
  <c r="E108" i="3"/>
  <c r="I108" i="3" s="1"/>
  <c r="E111" i="3"/>
  <c r="I111" i="3" s="1"/>
  <c r="E107" i="3"/>
  <c r="E110" i="3"/>
  <c r="I110" i="3" s="1"/>
  <c r="E109" i="3"/>
  <c r="I109" i="3" s="1"/>
  <c r="S108" i="3"/>
  <c r="S111" i="3"/>
  <c r="S109" i="3"/>
  <c r="S110" i="3"/>
  <c r="S41" i="3"/>
  <c r="S40" i="3"/>
  <c r="S43" i="3"/>
  <c r="S42" i="3"/>
  <c r="E41" i="3"/>
  <c r="I41" i="3" s="1"/>
  <c r="E43" i="3"/>
  <c r="I43" i="3" s="1"/>
  <c r="E42" i="3"/>
  <c r="I42" i="3" s="1"/>
  <c r="E39" i="3"/>
  <c r="E40" i="3"/>
  <c r="I40" i="3" s="1"/>
  <c r="I131" i="5" l="1"/>
  <c r="I133" i="5" s="1"/>
  <c r="I134" i="5" s="1"/>
  <c r="I60" i="7"/>
  <c r="I63" i="7" s="1"/>
  <c r="I65" i="7" s="1"/>
  <c r="I66" i="7" s="1"/>
  <c r="I128" i="7"/>
  <c r="I131" i="7" s="1"/>
  <c r="I133" i="7" s="1"/>
  <c r="I134" i="7" s="1"/>
  <c r="S125" i="6"/>
  <c r="R111" i="6"/>
  <c r="O112" i="6" s="1"/>
  <c r="S112" i="6" s="1"/>
  <c r="R43" i="6"/>
  <c r="O44" i="6" s="1"/>
  <c r="S44" i="6" s="1"/>
  <c r="S60" i="6" s="1"/>
  <c r="H111" i="6"/>
  <c r="E112" i="6" s="1"/>
  <c r="I112" i="6" s="1"/>
  <c r="I128" i="6" s="1"/>
  <c r="H43" i="6"/>
  <c r="E44" i="6" s="1"/>
  <c r="I44" i="6" s="1"/>
  <c r="I59" i="6" s="1"/>
  <c r="R111" i="7"/>
  <c r="O112" i="7" s="1"/>
  <c r="S112" i="7" s="1"/>
  <c r="S128" i="7" s="1"/>
  <c r="R43" i="7"/>
  <c r="O44" i="7" s="1"/>
  <c r="S44" i="7" s="1"/>
  <c r="S59" i="7" s="1"/>
  <c r="S107" i="4"/>
  <c r="R111" i="4" s="1"/>
  <c r="O112" i="4" s="1"/>
  <c r="S120" i="4"/>
  <c r="S125" i="4" s="1"/>
  <c r="S107" i="3"/>
  <c r="S120" i="3"/>
  <c r="S125" i="3" s="1"/>
  <c r="I107" i="3"/>
  <c r="I120" i="3"/>
  <c r="I125" i="3" s="1"/>
  <c r="I39" i="4"/>
  <c r="H43" i="4" s="1"/>
  <c r="E44" i="4" s="1"/>
  <c r="I52" i="4"/>
  <c r="I57" i="4" s="1"/>
  <c r="I107" i="4"/>
  <c r="H111" i="4" s="1"/>
  <c r="E112" i="4" s="1"/>
  <c r="I120" i="4"/>
  <c r="I125" i="4" s="1"/>
  <c r="S39" i="4"/>
  <c r="R43" i="4" s="1"/>
  <c r="O44" i="4" s="1"/>
  <c r="S52" i="4"/>
  <c r="S57" i="4" s="1"/>
  <c r="S39" i="3"/>
  <c r="S52" i="3"/>
  <c r="S57" i="3" s="1"/>
  <c r="I39" i="3"/>
  <c r="H43" i="3" s="1"/>
  <c r="E44" i="3" s="1"/>
  <c r="I44" i="3" s="1"/>
  <c r="I52" i="3"/>
  <c r="I60" i="6" l="1"/>
  <c r="I63" i="6" s="1"/>
  <c r="I65" i="6" s="1"/>
  <c r="I66" i="6" s="1"/>
  <c r="S127" i="6"/>
  <c r="I127" i="6"/>
  <c r="I131" i="6" s="1"/>
  <c r="I133" i="6" s="1"/>
  <c r="I134" i="6" s="1"/>
  <c r="S127" i="7"/>
  <c r="S131" i="7" s="1"/>
  <c r="S133" i="7" s="1"/>
  <c r="S134" i="7" s="1"/>
  <c r="S59" i="6"/>
  <c r="S63" i="6" s="1"/>
  <c r="S65" i="6" s="1"/>
  <c r="S66" i="6" s="1"/>
  <c r="S60" i="7"/>
  <c r="S63" i="7" s="1"/>
  <c r="S65" i="7" s="1"/>
  <c r="S66" i="7" s="1"/>
  <c r="S128" i="6"/>
  <c r="S44" i="4"/>
  <c r="I112" i="4"/>
  <c r="I128" i="4" s="1"/>
  <c r="H111" i="3"/>
  <c r="E112" i="3" s="1"/>
  <c r="I112" i="3" s="1"/>
  <c r="I127" i="3" s="1"/>
  <c r="S112" i="4"/>
  <c r="S128" i="4" s="1"/>
  <c r="I44" i="4"/>
  <c r="I59" i="4" s="1"/>
  <c r="R111" i="3"/>
  <c r="O112" i="3" s="1"/>
  <c r="S112" i="3" s="1"/>
  <c r="R43" i="3"/>
  <c r="O44" i="3" s="1"/>
  <c r="S44" i="3" s="1"/>
  <c r="S60" i="3" s="1"/>
  <c r="I57" i="3"/>
  <c r="S131" i="6" l="1"/>
  <c r="S133" i="6" s="1"/>
  <c r="S134" i="6" s="1"/>
  <c r="E11" i="2" s="1"/>
  <c r="F10" i="2"/>
  <c r="E8" i="2"/>
  <c r="I60" i="4"/>
  <c r="I63" i="4" s="1"/>
  <c r="I65" i="4" s="1"/>
  <c r="I66" i="4" s="1"/>
  <c r="F7" i="2"/>
  <c r="D10" i="2"/>
  <c r="F11" i="2"/>
  <c r="I128" i="3"/>
  <c r="I131" i="3" s="1"/>
  <c r="I133" i="3" s="1"/>
  <c r="I134" i="3" s="1"/>
  <c r="B8" i="2" s="1"/>
  <c r="E7" i="2"/>
  <c r="S128" i="3"/>
  <c r="S59" i="3"/>
  <c r="S63" i="3" s="1"/>
  <c r="S65" i="3" s="1"/>
  <c r="S66" i="3" s="1"/>
  <c r="B10" i="2" s="1"/>
  <c r="S127" i="3"/>
  <c r="E10" i="2"/>
  <c r="D11" i="2"/>
  <c r="S127" i="4"/>
  <c r="S131" i="4" s="1"/>
  <c r="S133" i="4" s="1"/>
  <c r="S134" i="4" s="1"/>
  <c r="C11" i="2" s="1"/>
  <c r="I127" i="4"/>
  <c r="I131" i="4" s="1"/>
  <c r="I133" i="4" s="1"/>
  <c r="I134" i="4" s="1"/>
  <c r="S59" i="4"/>
  <c r="S60" i="4"/>
  <c r="D7" i="2" l="1"/>
  <c r="S63" i="4"/>
  <c r="S65" i="4" s="1"/>
  <c r="S66" i="4" s="1"/>
  <c r="C10" i="2" s="1"/>
  <c r="S131" i="3"/>
  <c r="S133" i="3" s="1"/>
  <c r="S134" i="3" s="1"/>
  <c r="B11" i="2" s="1"/>
  <c r="F8" i="2"/>
  <c r="D8" i="2"/>
  <c r="I60" i="3"/>
  <c r="C8" i="2"/>
  <c r="C7" i="2" l="1"/>
  <c r="A157" i="3"/>
  <c r="A171" i="3" s="1"/>
  <c r="K157" i="4"/>
  <c r="K171" i="4" s="1"/>
  <c r="A21" i="3"/>
  <c r="A35" i="3" s="1"/>
  <c r="I58" i="3" s="1"/>
  <c r="I59" i="3" s="1"/>
  <c r="A157" i="4"/>
  <c r="A171" i="4" s="1"/>
  <c r="K157" i="3"/>
  <c r="K171" i="3" s="1"/>
  <c r="I63" i="3" l="1"/>
  <c r="I65" i="3" s="1"/>
  <c r="I66" i="3" s="1"/>
  <c r="B7" i="2" s="1"/>
</calcChain>
</file>

<file path=xl/sharedStrings.xml><?xml version="1.0" encoding="utf-8"?>
<sst xmlns="http://schemas.openxmlformats.org/spreadsheetml/2006/main" count="6209" uniqueCount="141">
  <si>
    <t>DEVELOPMENT SCENARIO</t>
  </si>
  <si>
    <t>BASE LAND VALUE SCENARIO</t>
  </si>
  <si>
    <t>DEVELOPMENT LOCATION (ZONE)</t>
  </si>
  <si>
    <t>DEVELOPMENT DETAILS</t>
  </si>
  <si>
    <t>Development Value</t>
  </si>
  <si>
    <t xml:space="preserve">sqm </t>
  </si>
  <si>
    <t>£ per sqm</t>
  </si>
  <si>
    <t>sqm</t>
  </si>
  <si>
    <t>Development Costs</t>
  </si>
  <si>
    <t>Land</t>
  </si>
  <si>
    <t>Construction</t>
  </si>
  <si>
    <t>Abnormal Costs</t>
  </si>
  <si>
    <t>Professional Fees @</t>
  </si>
  <si>
    <t>Build Cost</t>
  </si>
  <si>
    <t>Legal Fees</t>
  </si>
  <si>
    <t>GDV</t>
  </si>
  <si>
    <t>Statutory Fees</t>
  </si>
  <si>
    <t>Sales/Marketing Costs</t>
  </si>
  <si>
    <t>Contingencies</t>
  </si>
  <si>
    <t>Planning Obligations</t>
  </si>
  <si>
    <t>Interest @</t>
  </si>
  <si>
    <t>Month Build</t>
  </si>
  <si>
    <t>Arrangement Fee</t>
  </si>
  <si>
    <t>Cost</t>
  </si>
  <si>
    <t>Development Profit</t>
  </si>
  <si>
    <t>of GDV</t>
  </si>
  <si>
    <t>Total Cost</t>
  </si>
  <si>
    <t>Viability Model Appraisal Assumptions</t>
  </si>
  <si>
    <t>Zone 2</t>
  </si>
  <si>
    <t>Affordable Housing</t>
  </si>
  <si>
    <t>% Open Market Value</t>
  </si>
  <si>
    <t>Apartments</t>
  </si>
  <si>
    <t>2 bed houses</t>
  </si>
  <si>
    <t>3 Bed houses</t>
  </si>
  <si>
    <t>4 bed houses</t>
  </si>
  <si>
    <t>5 bed house</t>
  </si>
  <si>
    <t>Apartment</t>
  </si>
  <si>
    <t>3 Bed</t>
  </si>
  <si>
    <t>4 Bed</t>
  </si>
  <si>
    <t>5 Bed</t>
  </si>
  <si>
    <t>Sales Value £sqm</t>
  </si>
  <si>
    <t>2 Bed</t>
  </si>
  <si>
    <t>Gross : Net</t>
  </si>
  <si>
    <t>£ per sqm of Construction Cost</t>
  </si>
  <si>
    <t>Construction Cost</t>
  </si>
  <si>
    <t>Market Units Value</t>
  </si>
  <si>
    <t>£ per Market Unit</t>
  </si>
  <si>
    <t>Month Construction</t>
  </si>
  <si>
    <t>Proportion %</t>
  </si>
  <si>
    <t>Tenure Mix %</t>
  </si>
  <si>
    <t xml:space="preserve">Housing Type &amp; Size    </t>
  </si>
  <si>
    <t>Construction Cost Sqm</t>
  </si>
  <si>
    <t>Residential Development Cost Assumptions</t>
  </si>
  <si>
    <t>Zone 1</t>
  </si>
  <si>
    <t>Residential Viability Appraisal</t>
  </si>
  <si>
    <t>Units</t>
  </si>
  <si>
    <t>Affordable Proportion</t>
  </si>
  <si>
    <t>Affordable Units</t>
  </si>
  <si>
    <t>Affordable Mix</t>
  </si>
  <si>
    <t>Development Floorspace</t>
  </si>
  <si>
    <t>Sqm Market Housing</t>
  </si>
  <si>
    <t>Sqm Affordable Housing</t>
  </si>
  <si>
    <t>Market Houses</t>
  </si>
  <si>
    <t>Open Market Value</t>
  </si>
  <si>
    <t>2 Bed house</t>
  </si>
  <si>
    <t>3 Bed House</t>
  </si>
  <si>
    <t xml:space="preserve">sqm  </t>
  </si>
  <si>
    <t>Total Units</t>
  </si>
  <si>
    <t>Plots</t>
  </si>
  <si>
    <t>£ per plot</t>
  </si>
  <si>
    <t>2 Bed House</t>
  </si>
  <si>
    <t>4 Bed House</t>
  </si>
  <si>
    <t>5 Bed House</t>
  </si>
  <si>
    <t>Stamp Duty Land Tax</t>
  </si>
  <si>
    <t>2B Houses</t>
  </si>
  <si>
    <t>3B Houses</t>
  </si>
  <si>
    <t>4B Houses</t>
  </si>
  <si>
    <t>5B Houses</t>
  </si>
  <si>
    <t>Total sqm</t>
  </si>
  <si>
    <t>Mth Sale Void</t>
  </si>
  <si>
    <t>Residential Development Scenarios</t>
  </si>
  <si>
    <t>Title</t>
  </si>
  <si>
    <t>Unit Numbers</t>
  </si>
  <si>
    <t>Residential Scenario 2</t>
  </si>
  <si>
    <t>Residential Scenario 3</t>
  </si>
  <si>
    <t>Residential Scenario 4</t>
  </si>
  <si>
    <t>Residential Scenario 5</t>
  </si>
  <si>
    <t xml:space="preserve">Professional Fees </t>
  </si>
  <si>
    <t>Interest</t>
  </si>
  <si>
    <t xml:space="preserve">Interest </t>
  </si>
  <si>
    <t>Maximum Residential CIL Rates per sqm</t>
  </si>
  <si>
    <t>Mth Sales Void</t>
  </si>
  <si>
    <t>Residential Assumptions</t>
  </si>
  <si>
    <t>Total Land</t>
  </si>
  <si>
    <t>Apt</t>
  </si>
  <si>
    <t>2Bed</t>
  </si>
  <si>
    <t>3Bed</t>
  </si>
  <si>
    <t>5Bed</t>
  </si>
  <si>
    <t>Density per Ha</t>
  </si>
  <si>
    <t>Additional Affordable Housing Land Cost</t>
  </si>
  <si>
    <t>Brownfield</t>
  </si>
  <si>
    <t>LAND VALUE ASSUMPTIONS</t>
  </si>
  <si>
    <t>Affordable Housing Land Value</t>
  </si>
  <si>
    <t>Market Hsg</t>
  </si>
  <si>
    <t>Aff Hsg</t>
  </si>
  <si>
    <t>Gross Residual Value</t>
  </si>
  <si>
    <t>GROSS RESIDUAL LAND VALUE</t>
  </si>
  <si>
    <t>GROSS RESIDUAL LAND VALUE PER HA</t>
  </si>
  <si>
    <t>Site Area</t>
  </si>
  <si>
    <t>Residential Scenario 1</t>
  </si>
  <si>
    <t>Brownfield Existing Use Value per Ha</t>
  </si>
  <si>
    <t>Existing Use Values</t>
  </si>
  <si>
    <t>£ per Unit</t>
  </si>
  <si>
    <t>Greenfield Existing Use Value per Ha</t>
  </si>
  <si>
    <t>Land Value Uplift Split</t>
  </si>
  <si>
    <t>Greenfield</t>
  </si>
  <si>
    <t>Gross Residual Land Value per Ha</t>
  </si>
  <si>
    <t>Sub Market/ Charging Zone</t>
  </si>
  <si>
    <t>Sub Market/Charging Zone</t>
  </si>
  <si>
    <t>Proportion of OM Plot Value</t>
  </si>
  <si>
    <t>Affordable Housing Assumptions</t>
  </si>
  <si>
    <t>Type</t>
  </si>
  <si>
    <t>Proportion</t>
  </si>
  <si>
    <t>Size (sqm)</t>
  </si>
  <si>
    <t>Market Housing Construction Cost</t>
  </si>
  <si>
    <t>Affordable Housing Construction Cost</t>
  </si>
  <si>
    <t>Cost Rate</t>
  </si>
  <si>
    <t>of Cost</t>
  </si>
  <si>
    <t>POTENTIAL CIL RATE PER SQ METRE OF MARKET HOUSING (IF APPLICABLE)</t>
  </si>
  <si>
    <t xml:space="preserve">VIABILITY MARGIN </t>
  </si>
  <si>
    <t>Intermediate</t>
  </si>
  <si>
    <t>Social Rent</t>
  </si>
  <si>
    <t>Affordable Rent</t>
  </si>
  <si>
    <t>Zone 3</t>
  </si>
  <si>
    <t>Zone 4</t>
  </si>
  <si>
    <t>Zone 2 Leake Keyworth Bingham</t>
  </si>
  <si>
    <t>Mixed Residential Large Scale</t>
  </si>
  <si>
    <t>Small Scale Housing</t>
  </si>
  <si>
    <t>Single Dwelling</t>
  </si>
  <si>
    <t>Mixed Residential Medium Scale</t>
  </si>
  <si>
    <t>Sub-Market/Base Land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</si>
</sst>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#,##0_ ;\-#,##0\ "/>
    <numFmt numFmtId="165" formatCode="&quot;£&quot;#,##0"/>
    <numFmt numFmtId="166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8"/>
      <color theme="9" tint="-0.249977111117893"/>
      <name val="Calibri"/>
      <family val="2"/>
      <scheme val="minor"/>
    </font>
    <font>
      <b/>
      <sz val="8"/>
      <name val="Arial"/>
      <family val="2"/>
    </font>
    <font>
      <b/>
      <sz val="22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b/>
      <sz val="14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39">
    <xf numFmtId="0" fontId="0" fillId="0" borderId="0" xfId="0"/>
    <xf numFmtId="0" fontId="0" fillId="3" borderId="0" xfId="0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3" fillId="0" borderId="4" xfId="0" applyFont="1" applyBorder="1"/>
    <xf numFmtId="44" fontId="3" fillId="3" borderId="0" xfId="2" applyFont="1" applyFill="1"/>
    <xf numFmtId="9" fontId="3" fillId="0" borderId="4" xfId="0" applyNumberFormat="1" applyFont="1" applyBorder="1"/>
    <xf numFmtId="1" fontId="3" fillId="3" borderId="0" xfId="0" applyNumberFormat="1" applyFont="1" applyFill="1"/>
    <xf numFmtId="164" fontId="3" fillId="3" borderId="0" xfId="2" applyNumberFormat="1" applyFont="1" applyFill="1"/>
    <xf numFmtId="0" fontId="4" fillId="7" borderId="0" xfId="0" applyFont="1" applyFill="1"/>
    <xf numFmtId="0" fontId="3" fillId="7" borderId="0" xfId="0" applyFont="1" applyFill="1"/>
    <xf numFmtId="44" fontId="3" fillId="7" borderId="0" xfId="2" applyFont="1" applyFill="1"/>
    <xf numFmtId="0" fontId="3" fillId="0" borderId="0" xfId="0" applyFont="1"/>
    <xf numFmtId="1" fontId="3" fillId="3" borderId="0" xfId="0" applyNumberFormat="1" applyFont="1" applyFill="1" applyAlignment="1">
      <alignment horizontal="center"/>
    </xf>
    <xf numFmtId="0" fontId="5" fillId="3" borderId="0" xfId="0" applyFont="1" applyFill="1"/>
    <xf numFmtId="0" fontId="3" fillId="0" borderId="4" xfId="0" applyFont="1" applyBorder="1" applyAlignment="1">
      <alignment horizontal="right"/>
    </xf>
    <xf numFmtId="0" fontId="5" fillId="0" borderId="0" xfId="0" applyFont="1"/>
    <xf numFmtId="165" fontId="3" fillId="3" borderId="0" xfId="2" applyNumberFormat="1" applyFont="1" applyFill="1"/>
    <xf numFmtId="0" fontId="5" fillId="7" borderId="0" xfId="0" applyFont="1" applyFill="1"/>
    <xf numFmtId="165" fontId="3" fillId="7" borderId="0" xfId="0" applyNumberFormat="1" applyFont="1" applyFill="1"/>
    <xf numFmtId="165" fontId="3" fillId="3" borderId="0" xfId="0" applyNumberFormat="1" applyFont="1" applyFill="1"/>
    <xf numFmtId="0" fontId="3" fillId="0" borderId="0" xfId="0" applyFont="1" applyAlignment="1">
      <alignment horizontal="right"/>
    </xf>
    <xf numFmtId="1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right"/>
    </xf>
    <xf numFmtId="165" fontId="3" fillId="7" borderId="0" xfId="2" applyNumberFormat="1" applyFont="1" applyFill="1"/>
    <xf numFmtId="1" fontId="5" fillId="7" borderId="0" xfId="0" applyNumberFormat="1" applyFont="1" applyFill="1" applyAlignment="1">
      <alignment horizontal="center"/>
    </xf>
    <xf numFmtId="165" fontId="4" fillId="7" borderId="0" xfId="2" applyNumberFormat="1" applyFont="1" applyFill="1"/>
    <xf numFmtId="1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6" fontId="3" fillId="0" borderId="4" xfId="0" applyNumberFormat="1" applyFont="1" applyBorder="1"/>
    <xf numFmtId="1" fontId="3" fillId="7" borderId="0" xfId="0" applyNumberFormat="1" applyFont="1" applyFill="1"/>
    <xf numFmtId="9" fontId="3" fillId="0" borderId="0" xfId="0" applyNumberFormat="1" applyFont="1"/>
    <xf numFmtId="165" fontId="3" fillId="0" borderId="0" xfId="2" applyNumberFormat="1" applyFont="1"/>
    <xf numFmtId="0" fontId="11" fillId="6" borderId="0" xfId="0" applyFont="1" applyFill="1"/>
    <xf numFmtId="0" fontId="4" fillId="6" borderId="0" xfId="0" applyFont="1" applyFill="1"/>
    <xf numFmtId="165" fontId="11" fillId="6" borderId="0" xfId="2" applyNumberFormat="1" applyFont="1" applyFill="1"/>
    <xf numFmtId="44" fontId="5" fillId="3" borderId="0" xfId="2" applyFont="1" applyFill="1"/>
    <xf numFmtId="1" fontId="3" fillId="0" borderId="4" xfId="0" applyNumberFormat="1" applyFont="1" applyBorder="1"/>
    <xf numFmtId="1" fontId="3" fillId="0" borderId="4" xfId="0" applyNumberFormat="1" applyFont="1" applyBorder="1" applyAlignment="1">
      <alignment horizontal="right"/>
    </xf>
    <xf numFmtId="166" fontId="6" fillId="0" borderId="4" xfId="0" applyNumberFormat="1" applyFont="1" applyBorder="1"/>
    <xf numFmtId="1" fontId="6" fillId="0" borderId="4" xfId="0" applyNumberFormat="1" applyFont="1" applyBorder="1"/>
    <xf numFmtId="0" fontId="3" fillId="0" borderId="2" xfId="0" applyFont="1" applyBorder="1"/>
    <xf numFmtId="0" fontId="3" fillId="0" borderId="3" xfId="2" applyNumberFormat="1" applyFont="1" applyBorder="1"/>
    <xf numFmtId="0" fontId="3" fillId="0" borderId="3" xfId="0" applyFont="1" applyBorder="1"/>
    <xf numFmtId="0" fontId="3" fillId="5" borderId="2" xfId="0" applyFont="1" applyFill="1" applyBorder="1"/>
    <xf numFmtId="0" fontId="3" fillId="5" borderId="3" xfId="2" applyNumberFormat="1" applyFont="1" applyFill="1" applyBorder="1"/>
    <xf numFmtId="0" fontId="3" fillId="4" borderId="2" xfId="0" applyFont="1" applyFill="1" applyBorder="1"/>
    <xf numFmtId="0" fontId="3" fillId="4" borderId="3" xfId="2" applyNumberFormat="1" applyFont="1" applyFill="1" applyBorder="1"/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8" fillId="0" borderId="0" xfId="0" applyFont="1"/>
    <xf numFmtId="165" fontId="0" fillId="5" borderId="6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6" fontId="0" fillId="0" borderId="4" xfId="0" applyNumberFormat="1" applyBorder="1"/>
    <xf numFmtId="1" fontId="0" fillId="0" borderId="4" xfId="0" applyNumberFormat="1" applyBorder="1"/>
    <xf numFmtId="0" fontId="0" fillId="2" borderId="10" xfId="0" applyFill="1" applyBorder="1"/>
    <xf numFmtId="0" fontId="5" fillId="0" borderId="0" xfId="0" applyFont="1" applyAlignment="1">
      <alignment horizontal="right"/>
    </xf>
    <xf numFmtId="165" fontId="13" fillId="0" borderId="0" xfId="0" applyNumberFormat="1" applyFont="1"/>
    <xf numFmtId="165" fontId="0" fillId="4" borderId="6" xfId="0" applyNumberFormat="1" applyFill="1" applyBorder="1" applyAlignment="1">
      <alignment horizontal="center"/>
    </xf>
    <xf numFmtId="44" fontId="5" fillId="3" borderId="0" xfId="2" applyFont="1" applyFill="1" applyAlignment="1">
      <alignment horizontal="right" vertical="top"/>
    </xf>
    <xf numFmtId="2" fontId="3" fillId="8" borderId="4" xfId="0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12" xfId="0" applyFill="1" applyBorder="1"/>
    <xf numFmtId="0" fontId="7" fillId="2" borderId="28" xfId="0" applyFont="1" applyFill="1" applyBorder="1"/>
    <xf numFmtId="0" fontId="9" fillId="2" borderId="30" xfId="0" applyFont="1" applyFill="1" applyBorder="1"/>
    <xf numFmtId="0" fontId="8" fillId="4" borderId="30" xfId="0" applyFont="1" applyFill="1" applyBorder="1" applyAlignment="1">
      <alignment horizontal="left"/>
    </xf>
    <xf numFmtId="165" fontId="0" fillId="4" borderId="31" xfId="0" applyNumberFormat="1" applyFill="1" applyBorder="1" applyAlignment="1">
      <alignment horizontal="center"/>
    </xf>
    <xf numFmtId="0" fontId="0" fillId="4" borderId="30" xfId="0" applyFill="1" applyBorder="1"/>
    <xf numFmtId="165" fontId="0" fillId="4" borderId="14" xfId="0" applyNumberFormat="1" applyFill="1" applyBorder="1" applyAlignment="1">
      <alignment horizontal="center"/>
    </xf>
    <xf numFmtId="0" fontId="8" fillId="5" borderId="30" xfId="0" applyFont="1" applyFill="1" applyBorder="1" applyAlignment="1">
      <alignment horizontal="left"/>
    </xf>
    <xf numFmtId="165" fontId="0" fillId="5" borderId="31" xfId="0" applyNumberFormat="1" applyFill="1" applyBorder="1" applyAlignment="1">
      <alignment horizontal="center"/>
    </xf>
    <xf numFmtId="0" fontId="0" fillId="5" borderId="30" xfId="0" applyFill="1" applyBorder="1"/>
    <xf numFmtId="165" fontId="0" fillId="5" borderId="1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/>
    <xf numFmtId="0" fontId="3" fillId="0" borderId="2" xfId="2" applyNumberFormat="1" applyFont="1" applyBorder="1"/>
    <xf numFmtId="0" fontId="3" fillId="4" borderId="2" xfId="2" applyNumberFormat="1" applyFont="1" applyFill="1" applyBorder="1"/>
    <xf numFmtId="1" fontId="3" fillId="0" borderId="4" xfId="2" applyNumberFormat="1" applyFont="1" applyFill="1" applyBorder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0" fontId="17" fillId="0" borderId="0" xfId="0" applyFont="1"/>
    <xf numFmtId="0" fontId="22" fillId="2" borderId="0" xfId="0" applyFont="1" applyFill="1"/>
    <xf numFmtId="0" fontId="23" fillId="3" borderId="0" xfId="0" applyFont="1" applyFill="1"/>
    <xf numFmtId="0" fontId="24" fillId="3" borderId="0" xfId="0" applyFont="1" applyFill="1"/>
    <xf numFmtId="0" fontId="24" fillId="0" borderId="1" xfId="0" applyFont="1" applyBorder="1" applyAlignment="1">
      <alignment horizontal="left"/>
    </xf>
    <xf numFmtId="0" fontId="24" fillId="0" borderId="2" xfId="0" applyFont="1" applyBorder="1"/>
    <xf numFmtId="0" fontId="24" fillId="0" borderId="3" xfId="2" applyNumberFormat="1" applyFont="1" applyBorder="1"/>
    <xf numFmtId="0" fontId="25" fillId="3" borderId="0" xfId="0" applyFont="1" applyFill="1"/>
    <xf numFmtId="1" fontId="24" fillId="0" borderId="4" xfId="2" applyNumberFormat="1" applyFont="1" applyFill="1" applyBorder="1" applyAlignment="1">
      <alignment horizontal="center"/>
    </xf>
    <xf numFmtId="0" fontId="24" fillId="0" borderId="3" xfId="0" applyFont="1" applyBorder="1"/>
    <xf numFmtId="0" fontId="24" fillId="4" borderId="1" xfId="0" applyFont="1" applyFill="1" applyBorder="1" applyAlignment="1">
      <alignment horizontal="left"/>
    </xf>
    <xf numFmtId="0" fontId="24" fillId="4" borderId="2" xfId="0" applyFont="1" applyFill="1" applyBorder="1"/>
    <xf numFmtId="0" fontId="24" fillId="4" borderId="2" xfId="2" applyNumberFormat="1" applyFont="1" applyFill="1" applyBorder="1"/>
    <xf numFmtId="0" fontId="24" fillId="5" borderId="1" xfId="0" applyFont="1" applyFill="1" applyBorder="1" applyAlignment="1">
      <alignment horizontal="left"/>
    </xf>
    <xf numFmtId="0" fontId="24" fillId="5" borderId="2" xfId="0" applyFont="1" applyFill="1" applyBorder="1"/>
    <xf numFmtId="0" fontId="24" fillId="5" borderId="3" xfId="2" applyNumberFormat="1" applyFont="1" applyFill="1" applyBorder="1"/>
    <xf numFmtId="1" fontId="24" fillId="3" borderId="0" xfId="0" applyNumberFormat="1" applyFont="1" applyFill="1"/>
    <xf numFmtId="44" fontId="25" fillId="3" borderId="0" xfId="2" applyFont="1" applyFill="1"/>
    <xf numFmtId="44" fontId="24" fillId="3" borderId="0" xfId="2" applyFont="1" applyFill="1"/>
    <xf numFmtId="9" fontId="24" fillId="0" borderId="4" xfId="0" applyNumberFormat="1" applyFont="1" applyBorder="1"/>
    <xf numFmtId="44" fontId="24" fillId="3" borderId="0" xfId="2" applyFont="1" applyFill="1" applyBorder="1"/>
    <xf numFmtId="9" fontId="24" fillId="0" borderId="5" xfId="0" applyNumberFormat="1" applyFont="1" applyBorder="1"/>
    <xf numFmtId="9" fontId="24" fillId="0" borderId="4" xfId="2" applyNumberFormat="1" applyFont="1" applyFill="1" applyBorder="1"/>
    <xf numFmtId="0" fontId="17" fillId="3" borderId="0" xfId="0" applyFont="1" applyFill="1"/>
    <xf numFmtId="164" fontId="24" fillId="3" borderId="0" xfId="2" applyNumberFormat="1" applyFont="1" applyFill="1"/>
    <xf numFmtId="0" fontId="23" fillId="7" borderId="0" xfId="0" applyFont="1" applyFill="1"/>
    <xf numFmtId="0" fontId="24" fillId="7" borderId="0" xfId="0" applyFont="1" applyFill="1"/>
    <xf numFmtId="44" fontId="24" fillId="7" borderId="0" xfId="2" applyFont="1" applyFill="1"/>
    <xf numFmtId="0" fontId="24" fillId="0" borderId="0" xfId="0" applyFont="1"/>
    <xf numFmtId="1" fontId="24" fillId="3" borderId="0" xfId="0" applyNumberFormat="1" applyFont="1" applyFill="1" applyAlignment="1">
      <alignment horizontal="center"/>
    </xf>
    <xf numFmtId="0" fontId="24" fillId="0" borderId="4" xfId="0" applyFont="1" applyBorder="1" applyAlignment="1">
      <alignment horizontal="right"/>
    </xf>
    <xf numFmtId="0" fontId="25" fillId="0" borderId="0" xfId="0" applyFont="1"/>
    <xf numFmtId="0" fontId="24" fillId="0" borderId="4" xfId="0" applyFont="1" applyBorder="1"/>
    <xf numFmtId="165" fontId="24" fillId="3" borderId="0" xfId="2" applyNumberFormat="1" applyFont="1" applyFill="1"/>
    <xf numFmtId="0" fontId="25" fillId="7" borderId="0" xfId="0" applyFont="1" applyFill="1"/>
    <xf numFmtId="165" fontId="24" fillId="7" borderId="0" xfId="0" applyNumberFormat="1" applyFont="1" applyFill="1"/>
    <xf numFmtId="165" fontId="24" fillId="3" borderId="0" xfId="0" applyNumberFormat="1" applyFont="1" applyFill="1"/>
    <xf numFmtId="0" fontId="24" fillId="0" borderId="0" xfId="0" applyFont="1" applyAlignment="1">
      <alignment horizontal="right"/>
    </xf>
    <xf numFmtId="1" fontId="24" fillId="7" borderId="0" xfId="0" applyNumberFormat="1" applyFont="1" applyFill="1" applyAlignment="1">
      <alignment horizontal="center"/>
    </xf>
    <xf numFmtId="0" fontId="24" fillId="7" borderId="0" xfId="0" applyFont="1" applyFill="1" applyAlignment="1">
      <alignment horizontal="right"/>
    </xf>
    <xf numFmtId="165" fontId="24" fillId="7" borderId="0" xfId="2" applyNumberFormat="1" applyFont="1" applyFill="1"/>
    <xf numFmtId="1" fontId="25" fillId="7" borderId="0" xfId="0" applyNumberFormat="1" applyFont="1" applyFill="1" applyAlignment="1">
      <alignment horizontal="center"/>
    </xf>
    <xf numFmtId="165" fontId="23" fillId="7" borderId="0" xfId="2" applyNumberFormat="1" applyFont="1" applyFill="1"/>
    <xf numFmtId="1" fontId="24" fillId="0" borderId="0" xfId="0" applyNumberFormat="1" applyFont="1" applyAlignment="1">
      <alignment horizontal="right"/>
    </xf>
    <xf numFmtId="1" fontId="24" fillId="0" borderId="4" xfId="0" applyNumberFormat="1" applyFont="1" applyBorder="1"/>
    <xf numFmtId="0" fontId="25" fillId="0" borderId="0" xfId="0" applyFont="1" applyAlignment="1">
      <alignment horizontal="right"/>
    </xf>
    <xf numFmtId="165" fontId="26" fillId="0" borderId="0" xfId="0" applyNumberFormat="1" applyFont="1"/>
    <xf numFmtId="0" fontId="25" fillId="0" borderId="0" xfId="0" applyFont="1" applyAlignment="1">
      <alignment horizontal="center"/>
    </xf>
    <xf numFmtId="166" fontId="24" fillId="0" borderId="4" xfId="0" applyNumberFormat="1" applyFont="1" applyBorder="1"/>
    <xf numFmtId="0" fontId="27" fillId="0" borderId="0" xfId="0" applyFont="1"/>
    <xf numFmtId="0" fontId="24" fillId="0" borderId="0" xfId="0" applyFont="1" applyAlignment="1">
      <alignment horizontal="center"/>
    </xf>
    <xf numFmtId="1" fontId="24" fillId="7" borderId="0" xfId="0" applyNumberFormat="1" applyFont="1" applyFill="1"/>
    <xf numFmtId="166" fontId="17" fillId="0" borderId="4" xfId="0" applyNumberFormat="1" applyFont="1" applyBorder="1"/>
    <xf numFmtId="9" fontId="24" fillId="0" borderId="0" xfId="0" applyNumberFormat="1" applyFont="1"/>
    <xf numFmtId="1" fontId="17" fillId="0" borderId="4" xfId="0" applyNumberFormat="1" applyFont="1" applyBorder="1"/>
    <xf numFmtId="165" fontId="24" fillId="0" borderId="0" xfId="2" applyNumberFormat="1" applyFont="1"/>
    <xf numFmtId="0" fontId="28" fillId="6" borderId="0" xfId="0" applyFont="1" applyFill="1"/>
    <xf numFmtId="0" fontId="23" fillId="6" borderId="0" xfId="0" applyFont="1" applyFill="1"/>
    <xf numFmtId="165" fontId="28" fillId="6" borderId="0" xfId="2" applyNumberFormat="1" applyFont="1" applyFill="1"/>
    <xf numFmtId="0" fontId="24" fillId="4" borderId="3" xfId="2" applyNumberFormat="1" applyFont="1" applyFill="1" applyBorder="1"/>
    <xf numFmtId="0" fontId="25" fillId="0" borderId="1" xfId="0" applyFont="1" applyBorder="1"/>
    <xf numFmtId="49" fontId="25" fillId="0" borderId="2" xfId="0" applyNumberFormat="1" applyFont="1" applyBorder="1"/>
    <xf numFmtId="49" fontId="25" fillId="0" borderId="2" xfId="2" applyNumberFormat="1" applyFont="1" applyBorder="1"/>
    <xf numFmtId="49" fontId="25" fillId="4" borderId="2" xfId="0" applyNumberFormat="1" applyFont="1" applyFill="1" applyBorder="1"/>
    <xf numFmtId="49" fontId="25" fillId="4" borderId="2" xfId="2" applyNumberFormat="1" applyFont="1" applyFill="1" applyBorder="1"/>
    <xf numFmtId="49" fontId="25" fillId="5" borderId="2" xfId="0" applyNumberFormat="1" applyFont="1" applyFill="1" applyBorder="1"/>
    <xf numFmtId="49" fontId="25" fillId="5" borderId="2" xfId="2" applyNumberFormat="1" applyFont="1" applyFill="1" applyBorder="1"/>
    <xf numFmtId="2" fontId="24" fillId="8" borderId="4" xfId="0" applyNumberFormat="1" applyFont="1" applyFill="1" applyBorder="1" applyAlignment="1">
      <alignment horizontal="center"/>
    </xf>
    <xf numFmtId="44" fontId="25" fillId="3" borderId="0" xfId="2" applyFont="1" applyFill="1" applyAlignment="1">
      <alignment horizontal="right" vertical="top"/>
    </xf>
    <xf numFmtId="44" fontId="25" fillId="3" borderId="0" xfId="2" applyFont="1" applyFill="1" applyBorder="1"/>
    <xf numFmtId="166" fontId="24" fillId="0" borderId="0" xfId="0" applyNumberFormat="1" applyFont="1"/>
    <xf numFmtId="0" fontId="29" fillId="2" borderId="9" xfId="0" applyFont="1" applyFill="1" applyBorder="1"/>
    <xf numFmtId="0" fontId="29" fillId="2" borderId="10" xfId="0" applyFont="1" applyFill="1" applyBorder="1"/>
    <xf numFmtId="0" fontId="29" fillId="2" borderId="11" xfId="0" applyFont="1" applyFill="1" applyBorder="1"/>
    <xf numFmtId="0" fontId="29" fillId="0" borderId="0" xfId="0" applyFont="1"/>
    <xf numFmtId="0" fontId="30" fillId="0" borderId="0" xfId="0" applyFont="1"/>
    <xf numFmtId="0" fontId="29" fillId="2" borderId="12" xfId="0" applyFont="1" applyFill="1" applyBorder="1"/>
    <xf numFmtId="0" fontId="29" fillId="2" borderId="0" xfId="0" applyFont="1" applyFill="1"/>
    <xf numFmtId="0" fontId="31" fillId="0" borderId="0" xfId="0" applyFont="1"/>
    <xf numFmtId="0" fontId="29" fillId="2" borderId="15" xfId="0" applyFont="1" applyFill="1" applyBorder="1"/>
    <xf numFmtId="0" fontId="29" fillId="2" borderId="16" xfId="0" applyFont="1" applyFill="1" applyBorder="1"/>
    <xf numFmtId="0" fontId="29" fillId="2" borderId="17" xfId="0" applyFont="1" applyFill="1" applyBorder="1"/>
    <xf numFmtId="0" fontId="33" fillId="2" borderId="9" xfId="0" applyFont="1" applyFill="1" applyBorder="1"/>
    <xf numFmtId="0" fontId="34" fillId="2" borderId="10" xfId="0" applyFont="1" applyFill="1" applyBorder="1"/>
    <xf numFmtId="0" fontId="29" fillId="3" borderId="12" xfId="0" applyFont="1" applyFill="1" applyBorder="1"/>
    <xf numFmtId="0" fontId="29" fillId="3" borderId="0" xfId="0" applyFont="1" applyFill="1"/>
    <xf numFmtId="0" fontId="29" fillId="3" borderId="13" xfId="0" applyFont="1" applyFill="1" applyBorder="1"/>
    <xf numFmtId="0" fontId="30" fillId="3" borderId="12" xfId="0" applyFont="1" applyFill="1" applyBorder="1"/>
    <xf numFmtId="0" fontId="35" fillId="8" borderId="4" xfId="0" applyFont="1" applyFill="1" applyBorder="1"/>
    <xf numFmtId="0" fontId="36" fillId="4" borderId="12" xfId="0" applyFont="1" applyFill="1" applyBorder="1" applyAlignment="1">
      <alignment horizontal="left"/>
    </xf>
    <xf numFmtId="0" fontId="29" fillId="4" borderId="0" xfId="0" applyFont="1" applyFill="1"/>
    <xf numFmtId="9" fontId="29" fillId="4" borderId="4" xfId="0" applyNumberFormat="1" applyFont="1" applyFill="1" applyBorder="1" applyAlignment="1">
      <alignment horizontal="center"/>
    </xf>
    <xf numFmtId="0" fontId="35" fillId="3" borderId="0" xfId="0" applyFont="1" applyFill="1"/>
    <xf numFmtId="0" fontId="36" fillId="5" borderId="12" xfId="0" applyFont="1" applyFill="1" applyBorder="1" applyAlignment="1">
      <alignment horizontal="left"/>
    </xf>
    <xf numFmtId="0" fontId="29" fillId="5" borderId="0" xfId="0" applyFont="1" applyFill="1"/>
    <xf numFmtId="9" fontId="29" fillId="5" borderId="4" xfId="0" applyNumberFormat="1" applyFont="1" applyFill="1" applyBorder="1" applyAlignment="1">
      <alignment horizontal="center"/>
    </xf>
    <xf numFmtId="0" fontId="30" fillId="3" borderId="0" xfId="0" applyFont="1" applyFill="1"/>
    <xf numFmtId="9" fontId="29" fillId="0" borderId="5" xfId="0" applyNumberFormat="1" applyFont="1" applyBorder="1" applyAlignment="1">
      <alignment horizontal="center"/>
    </xf>
    <xf numFmtId="0" fontId="30" fillId="3" borderId="15" xfId="0" applyFont="1" applyFill="1" applyBorder="1"/>
    <xf numFmtId="0" fontId="30" fillId="3" borderId="16" xfId="0" applyFont="1" applyFill="1" applyBorder="1"/>
    <xf numFmtId="0" fontId="29" fillId="3" borderId="16" xfId="0" applyFont="1" applyFill="1" applyBorder="1"/>
    <xf numFmtId="0" fontId="29" fillId="3" borderId="17" xfId="0" applyFont="1" applyFill="1" applyBorder="1"/>
    <xf numFmtId="0" fontId="37" fillId="2" borderId="10" xfId="0" applyFont="1" applyFill="1" applyBorder="1"/>
    <xf numFmtId="0" fontId="30" fillId="2" borderId="10" xfId="0" applyFont="1" applyFill="1" applyBorder="1"/>
    <xf numFmtId="0" fontId="38" fillId="2" borderId="10" xfId="0" applyFont="1" applyFill="1" applyBorder="1"/>
    <xf numFmtId="0" fontId="39" fillId="8" borderId="4" xfId="1" applyFont="1" applyFill="1" applyBorder="1"/>
    <xf numFmtId="0" fontId="40" fillId="0" borderId="4" xfId="1" applyFont="1" applyBorder="1" applyAlignment="1">
      <alignment horizontal="right"/>
    </xf>
    <xf numFmtId="0" fontId="39" fillId="3" borderId="0" xfId="1" applyFont="1" applyFill="1"/>
    <xf numFmtId="0" fontId="29" fillId="0" borderId="4" xfId="0" applyFont="1" applyBorder="1" applyAlignment="1">
      <alignment horizontal="center"/>
    </xf>
    <xf numFmtId="0" fontId="39" fillId="3" borderId="13" xfId="1" applyFont="1" applyFill="1" applyBorder="1"/>
    <xf numFmtId="0" fontId="40" fillId="0" borderId="4" xfId="1" applyFont="1" applyBorder="1"/>
    <xf numFmtId="0" fontId="29" fillId="3" borderId="15" xfId="0" applyFont="1" applyFill="1" applyBorder="1"/>
    <xf numFmtId="0" fontId="33" fillId="2" borderId="10" xfId="0" applyFont="1" applyFill="1" applyBorder="1"/>
    <xf numFmtId="0" fontId="33" fillId="2" borderId="11" xfId="0" applyFont="1" applyFill="1" applyBorder="1"/>
    <xf numFmtId="0" fontId="35" fillId="3" borderId="0" xfId="0" applyFont="1" applyFill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8" fillId="2" borderId="9" xfId="0" applyFont="1" applyFill="1" applyBorder="1"/>
    <xf numFmtId="0" fontId="38" fillId="2" borderId="11" xfId="0" applyFont="1" applyFill="1" applyBorder="1"/>
    <xf numFmtId="0" fontId="40" fillId="3" borderId="12" xfId="1" applyFont="1" applyFill="1" applyBorder="1"/>
    <xf numFmtId="0" fontId="42" fillId="3" borderId="0" xfId="1" applyFont="1" applyFill="1"/>
    <xf numFmtId="0" fontId="42" fillId="0" borderId="4" xfId="1" applyFont="1" applyBorder="1"/>
    <xf numFmtId="0" fontId="42" fillId="3" borderId="13" xfId="1" applyFont="1" applyFill="1" applyBorder="1"/>
    <xf numFmtId="0" fontId="40" fillId="3" borderId="0" xfId="1" applyFont="1" applyFill="1"/>
    <xf numFmtId="166" fontId="40" fillId="0" borderId="4" xfId="1" applyNumberFormat="1" applyFont="1" applyBorder="1"/>
    <xf numFmtId="0" fontId="40" fillId="3" borderId="13" xfId="1" applyFont="1" applyFill="1" applyBorder="1"/>
    <xf numFmtId="9" fontId="40" fillId="3" borderId="0" xfId="1" applyNumberFormat="1" applyFont="1" applyFill="1"/>
    <xf numFmtId="1" fontId="42" fillId="0" borderId="4" xfId="1" applyNumberFormat="1" applyFont="1" applyBorder="1"/>
    <xf numFmtId="1" fontId="40" fillId="0" borderId="4" xfId="1" applyNumberFormat="1" applyFont="1" applyBorder="1" applyAlignment="1">
      <alignment horizontal="right"/>
    </xf>
    <xf numFmtId="0" fontId="39" fillId="3" borderId="0" xfId="1" applyFont="1" applyFill="1" applyAlignment="1">
      <alignment horizontal="right"/>
    </xf>
    <xf numFmtId="166" fontId="40" fillId="8" borderId="4" xfId="1" applyNumberFormat="1" applyFont="1" applyFill="1" applyBorder="1"/>
    <xf numFmtId="0" fontId="30" fillId="2" borderId="11" xfId="0" applyFont="1" applyFill="1" applyBorder="1"/>
    <xf numFmtId="0" fontId="29" fillId="0" borderId="2" xfId="0" applyFont="1" applyBorder="1"/>
    <xf numFmtId="0" fontId="29" fillId="0" borderId="3" xfId="0" applyFont="1" applyBorder="1"/>
    <xf numFmtId="0" fontId="30" fillId="3" borderId="13" xfId="0" applyFont="1" applyFill="1" applyBorder="1"/>
    <xf numFmtId="1" fontId="40" fillId="0" borderId="4" xfId="0" applyNumberFormat="1" applyFont="1" applyBorder="1" applyAlignment="1">
      <alignment horizontal="center"/>
    </xf>
    <xf numFmtId="0" fontId="39" fillId="3" borderId="0" xfId="0" applyFont="1" applyFill="1"/>
    <xf numFmtId="0" fontId="30" fillId="3" borderId="17" xfId="0" applyFont="1" applyFill="1" applyBorder="1"/>
    <xf numFmtId="1" fontId="40" fillId="0" borderId="5" xfId="0" applyNumberFormat="1" applyFont="1" applyBorder="1" applyAlignment="1">
      <alignment horizontal="center"/>
    </xf>
    <xf numFmtId="0" fontId="30" fillId="6" borderId="0" xfId="0" applyFont="1" applyFill="1"/>
    <xf numFmtId="0" fontId="43" fillId="6" borderId="0" xfId="0" applyFont="1" applyFill="1"/>
    <xf numFmtId="1" fontId="34" fillId="2" borderId="10" xfId="0" applyNumberFormat="1" applyFont="1" applyFill="1" applyBorder="1" applyAlignment="1">
      <alignment horizontal="center"/>
    </xf>
    <xf numFmtId="0" fontId="44" fillId="3" borderId="23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1" fontId="41" fillId="4" borderId="4" xfId="0" applyNumberFormat="1" applyFont="1" applyFill="1" applyBorder="1" applyAlignment="1">
      <alignment horizontal="center"/>
    </xf>
    <xf numFmtId="1" fontId="41" fillId="5" borderId="4" xfId="0" applyNumberFormat="1" applyFont="1" applyFill="1" applyBorder="1" applyAlignment="1">
      <alignment horizontal="center"/>
    </xf>
    <xf numFmtId="0" fontId="44" fillId="3" borderId="24" xfId="0" applyFont="1" applyFill="1" applyBorder="1"/>
    <xf numFmtId="0" fontId="29" fillId="3" borderId="25" xfId="0" applyFont="1" applyFill="1" applyBorder="1"/>
    <xf numFmtId="0" fontId="29" fillId="3" borderId="26" xfId="0" applyFont="1" applyFill="1" applyBorder="1"/>
    <xf numFmtId="1" fontId="41" fillId="4" borderId="18" xfId="0" applyNumberFormat="1" applyFont="1" applyFill="1" applyBorder="1" applyAlignment="1">
      <alignment horizontal="center"/>
    </xf>
    <xf numFmtId="1" fontId="41" fillId="5" borderId="18" xfId="0" applyNumberFormat="1" applyFont="1" applyFill="1" applyBorder="1" applyAlignment="1">
      <alignment horizontal="center"/>
    </xf>
    <xf numFmtId="0" fontId="37" fillId="2" borderId="12" xfId="0" applyFont="1" applyFill="1" applyBorder="1"/>
    <xf numFmtId="0" fontId="37" fillId="2" borderId="0" xfId="0" applyFont="1" applyFill="1"/>
    <xf numFmtId="0" fontId="45" fillId="2" borderId="13" xfId="0" applyFont="1" applyFill="1" applyBorder="1" applyAlignment="1">
      <alignment horizontal="center"/>
    </xf>
    <xf numFmtId="0" fontId="44" fillId="3" borderId="12" xfId="0" applyFont="1" applyFill="1" applyBorder="1"/>
    <xf numFmtId="1" fontId="41" fillId="10" borderId="22" xfId="0" applyNumberFormat="1" applyFont="1" applyFill="1" applyBorder="1" applyAlignment="1">
      <alignment horizontal="center"/>
    </xf>
    <xf numFmtId="0" fontId="44" fillId="3" borderId="15" xfId="0" applyFont="1" applyFill="1" applyBorder="1"/>
    <xf numFmtId="1" fontId="41" fillId="9" borderId="19" xfId="0" applyNumberFormat="1" applyFont="1" applyFill="1" applyBorder="1" applyAlignment="1">
      <alignment horizontal="center"/>
    </xf>
    <xf numFmtId="0" fontId="30" fillId="3" borderId="9" xfId="0" applyFont="1" applyFill="1" applyBorder="1"/>
    <xf numFmtId="0" fontId="30" fillId="3" borderId="10" xfId="0" applyFont="1" applyFill="1" applyBorder="1"/>
    <xf numFmtId="0" fontId="30" fillId="3" borderId="11" xfId="0" applyFont="1" applyFill="1" applyBorder="1"/>
    <xf numFmtId="9" fontId="30" fillId="0" borderId="19" xfId="0" applyNumberFormat="1" applyFont="1" applyBorder="1"/>
    <xf numFmtId="0" fontId="37" fillId="2" borderId="9" xfId="0" applyFont="1" applyFill="1" applyBorder="1"/>
    <xf numFmtId="9" fontId="30" fillId="4" borderId="19" xfId="3" applyFont="1" applyFill="1" applyBorder="1"/>
    <xf numFmtId="0" fontId="45" fillId="3" borderId="20" xfId="0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0" fillId="8" borderId="21" xfId="0" applyFont="1" applyFill="1" applyBorder="1" applyAlignment="1">
      <alignment horizontal="center" vertical="center"/>
    </xf>
    <xf numFmtId="0" fontId="40" fillId="8" borderId="18" xfId="0" applyFont="1" applyFill="1" applyBorder="1" applyAlignment="1">
      <alignment horizontal="center" vertical="center"/>
    </xf>
    <xf numFmtId="0" fontId="40" fillId="8" borderId="19" xfId="0" applyFont="1" applyFill="1" applyBorder="1" applyAlignment="1">
      <alignment horizontal="center" vertical="center"/>
    </xf>
    <xf numFmtId="0" fontId="40" fillId="0" borderId="28" xfId="0" applyFont="1" applyBorder="1"/>
    <xf numFmtId="0" fontId="40" fillId="3" borderId="0" xfId="0" applyFont="1" applyFill="1" applyAlignment="1">
      <alignment horizontal="center"/>
    </xf>
    <xf numFmtId="9" fontId="40" fillId="3" borderId="0" xfId="0" applyNumberFormat="1" applyFont="1" applyFill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9" fillId="8" borderId="20" xfId="0" applyFont="1" applyFill="1" applyBorder="1"/>
    <xf numFmtId="0" fontId="40" fillId="8" borderId="1" xfId="0" applyFont="1" applyFill="1" applyBorder="1" applyAlignment="1">
      <alignment horizontal="center"/>
    </xf>
    <xf numFmtId="9" fontId="40" fillId="8" borderId="4" xfId="0" applyNumberFormat="1" applyFont="1" applyFill="1" applyBorder="1" applyAlignment="1">
      <alignment horizontal="center"/>
    </xf>
    <xf numFmtId="165" fontId="29" fillId="0" borderId="14" xfId="0" applyNumberFormat="1" applyFont="1" applyBorder="1" applyAlignment="1">
      <alignment horizontal="center"/>
    </xf>
    <xf numFmtId="1" fontId="40" fillId="3" borderId="12" xfId="0" applyNumberFormat="1" applyFont="1" applyFill="1" applyBorder="1" applyAlignment="1">
      <alignment horizontal="center"/>
    </xf>
    <xf numFmtId="0" fontId="40" fillId="3" borderId="0" xfId="0" applyFont="1" applyFill="1"/>
    <xf numFmtId="0" fontId="40" fillId="3" borderId="0" xfId="0" applyFont="1" applyFill="1" applyAlignment="1">
      <alignment horizontal="right"/>
    </xf>
    <xf numFmtId="165" fontId="30" fillId="3" borderId="13" xfId="0" applyNumberFormat="1" applyFont="1" applyFill="1" applyBorder="1"/>
    <xf numFmtId="0" fontId="40" fillId="8" borderId="20" xfId="0" applyFont="1" applyFill="1" applyBorder="1"/>
    <xf numFmtId="165" fontId="30" fillId="3" borderId="13" xfId="0" applyNumberFormat="1" applyFont="1" applyFill="1" applyBorder="1" applyAlignment="1">
      <alignment horizontal="center"/>
    </xf>
    <xf numFmtId="0" fontId="30" fillId="11" borderId="0" xfId="0" applyFont="1" applyFill="1"/>
    <xf numFmtId="0" fontId="30" fillId="12" borderId="0" xfId="0" applyFont="1" applyFill="1"/>
    <xf numFmtId="0" fontId="8" fillId="12" borderId="30" xfId="0" applyFont="1" applyFill="1" applyBorder="1" applyAlignment="1">
      <alignment horizontal="left"/>
    </xf>
    <xf numFmtId="165" fontId="0" fillId="12" borderId="4" xfId="0" applyNumberFormat="1" applyFill="1" applyBorder="1" applyAlignment="1">
      <alignment horizontal="center"/>
    </xf>
    <xf numFmtId="165" fontId="0" fillId="12" borderId="6" xfId="0" applyNumberFormat="1" applyFill="1" applyBorder="1" applyAlignment="1">
      <alignment horizontal="center"/>
    </xf>
    <xf numFmtId="165" fontId="0" fillId="12" borderId="31" xfId="0" applyNumberFormat="1" applyFill="1" applyBorder="1" applyAlignment="1">
      <alignment horizontal="center"/>
    </xf>
    <xf numFmtId="0" fontId="0" fillId="12" borderId="30" xfId="0" applyFill="1" applyBorder="1"/>
    <xf numFmtId="165" fontId="0" fillId="12" borderId="14" xfId="0" applyNumberFormat="1" applyFill="1" applyBorder="1" applyAlignment="1">
      <alignment horizontal="center"/>
    </xf>
    <xf numFmtId="0" fontId="8" fillId="11" borderId="30" xfId="0" applyFont="1" applyFill="1" applyBorder="1" applyAlignment="1">
      <alignment horizontal="left"/>
    </xf>
    <xf numFmtId="165" fontId="0" fillId="11" borderId="4" xfId="0" applyNumberFormat="1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31" xfId="0" applyNumberFormat="1" applyFill="1" applyBorder="1" applyAlignment="1">
      <alignment horizontal="center"/>
    </xf>
    <xf numFmtId="0" fontId="0" fillId="11" borderId="30" xfId="0" applyFill="1" applyBorder="1"/>
    <xf numFmtId="165" fontId="0" fillId="11" borderId="14" xfId="0" applyNumberFormat="1" applyFill="1" applyBorder="1" applyAlignment="1">
      <alignment horizontal="center"/>
    </xf>
    <xf numFmtId="0" fontId="8" fillId="12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24" fillId="11" borderId="1" xfId="0" applyFont="1" applyFill="1" applyBorder="1" applyAlignment="1">
      <alignment horizontal="left"/>
    </xf>
    <xf numFmtId="0" fontId="24" fillId="11" borderId="2" xfId="0" applyFont="1" applyFill="1" applyBorder="1"/>
    <xf numFmtId="0" fontId="24" fillId="11" borderId="3" xfId="2" applyNumberFormat="1" applyFont="1" applyFill="1" applyBorder="1"/>
    <xf numFmtId="49" fontId="25" fillId="11" borderId="2" xfId="0" applyNumberFormat="1" applyFont="1" applyFill="1" applyBorder="1"/>
    <xf numFmtId="49" fontId="25" fillId="11" borderId="2" xfId="2" applyNumberFormat="1" applyFont="1" applyFill="1" applyBorder="1"/>
    <xf numFmtId="49" fontId="25" fillId="12" borderId="2" xfId="0" applyNumberFormat="1" applyFont="1" applyFill="1" applyBorder="1"/>
    <xf numFmtId="49" fontId="25" fillId="12" borderId="2" xfId="2" applyNumberFormat="1" applyFont="1" applyFill="1" applyBorder="1"/>
    <xf numFmtId="0" fontId="24" fillId="12" borderId="1" xfId="0" applyFont="1" applyFill="1" applyBorder="1" applyAlignment="1">
      <alignment horizontal="left"/>
    </xf>
    <xf numFmtId="0" fontId="24" fillId="12" borderId="2" xfId="0" applyFont="1" applyFill="1" applyBorder="1"/>
    <xf numFmtId="0" fontId="24" fillId="12" borderId="3" xfId="2" applyNumberFormat="1" applyFont="1" applyFill="1" applyBorder="1"/>
    <xf numFmtId="1" fontId="41" fillId="12" borderId="4" xfId="0" applyNumberFormat="1" applyFont="1" applyFill="1" applyBorder="1" applyAlignment="1">
      <alignment horizontal="center"/>
    </xf>
    <xf numFmtId="0" fontId="25" fillId="12" borderId="1" xfId="0" applyFont="1" applyFill="1" applyBorder="1" applyAlignment="1">
      <alignment horizontal="left"/>
    </xf>
    <xf numFmtId="0" fontId="25" fillId="11" borderId="1" xfId="0" applyFont="1" applyFill="1" applyBorder="1" applyAlignment="1">
      <alignment horizontal="left"/>
    </xf>
    <xf numFmtId="0" fontId="25" fillId="5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8" fillId="12" borderId="0" xfId="0" applyFont="1" applyFill="1"/>
    <xf numFmtId="0" fontId="8" fillId="11" borderId="0" xfId="0" applyFont="1" applyFill="1"/>
    <xf numFmtId="9" fontId="30" fillId="12" borderId="4" xfId="0" applyNumberFormat="1" applyFont="1" applyFill="1" applyBorder="1" applyAlignment="1">
      <alignment horizontal="center"/>
    </xf>
    <xf numFmtId="9" fontId="30" fillId="11" borderId="4" xfId="0" applyNumberFormat="1" applyFont="1" applyFill="1" applyBorder="1" applyAlignment="1">
      <alignment horizontal="center"/>
    </xf>
    <xf numFmtId="0" fontId="46" fillId="5" borderId="12" xfId="0" applyFont="1" applyFill="1" applyBorder="1" applyAlignment="1">
      <alignment horizontal="left"/>
    </xf>
    <xf numFmtId="0" fontId="6" fillId="0" borderId="1" xfId="0" applyFont="1" applyBorder="1"/>
    <xf numFmtId="0" fontId="3" fillId="8" borderId="1" xfId="0" applyFont="1" applyFill="1" applyBorder="1"/>
    <xf numFmtId="0" fontId="30" fillId="12" borderId="4" xfId="0" applyFont="1" applyFill="1" applyBorder="1" applyAlignment="1">
      <alignment horizontal="center"/>
    </xf>
    <xf numFmtId="0" fontId="30" fillId="11" borderId="4" xfId="0" applyFont="1" applyFill="1" applyBorder="1" applyAlignment="1">
      <alignment horizontal="center"/>
    </xf>
    <xf numFmtId="3" fontId="47" fillId="4" borderId="32" xfId="0" applyNumberFormat="1" applyFont="1" applyFill="1" applyBorder="1" applyAlignment="1">
      <alignment horizontal="center" vertical="center"/>
    </xf>
    <xf numFmtId="3" fontId="47" fillId="4" borderId="17" xfId="0" applyNumberFormat="1" applyFont="1" applyFill="1" applyBorder="1" applyAlignment="1">
      <alignment horizontal="center" vertical="center"/>
    </xf>
    <xf numFmtId="3" fontId="47" fillId="5" borderId="32" xfId="0" applyNumberFormat="1" applyFont="1" applyFill="1" applyBorder="1" applyAlignment="1">
      <alignment horizontal="center" vertical="center"/>
    </xf>
    <xf numFmtId="3" fontId="47" fillId="5" borderId="17" xfId="0" applyNumberFormat="1" applyFont="1" applyFill="1" applyBorder="1" applyAlignment="1">
      <alignment horizontal="center" vertical="center"/>
    </xf>
    <xf numFmtId="3" fontId="47" fillId="12" borderId="32" xfId="0" applyNumberFormat="1" applyFont="1" applyFill="1" applyBorder="1" applyAlignment="1">
      <alignment horizontal="center" vertical="center"/>
    </xf>
    <xf numFmtId="3" fontId="47" fillId="12" borderId="17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3" fontId="47" fillId="13" borderId="17" xfId="0" applyNumberFormat="1" applyFont="1" applyFill="1" applyBorder="1" applyAlignment="1">
      <alignment horizontal="center" vertical="center"/>
    </xf>
    <xf numFmtId="0" fontId="32" fillId="2" borderId="9" xfId="0" applyFont="1" applyFill="1" applyBorder="1"/>
    <xf numFmtId="0" fontId="32" fillId="2" borderId="10" xfId="0" applyFont="1" applyFill="1" applyBorder="1"/>
    <xf numFmtId="0" fontId="32" fillId="2" borderId="15" xfId="0" applyFont="1" applyFill="1" applyBorder="1"/>
    <xf numFmtId="0" fontId="32" fillId="2" borderId="16" xfId="0" applyFont="1" applyFill="1" applyBorder="1"/>
    <xf numFmtId="0" fontId="31" fillId="2" borderId="0" xfId="0" applyFont="1" applyFill="1"/>
    <xf numFmtId="0" fontId="31" fillId="2" borderId="13" xfId="0" applyFont="1" applyFill="1" applyBorder="1"/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2" fillId="2" borderId="0" xfId="0" applyFont="1" applyFill="1"/>
  </cellXfs>
  <cellStyles count="4">
    <cellStyle name="Currency 2" xfId="2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85725</xdr:rowOff>
        </xdr:from>
        <xdr:to>
          <xdr:col>2</xdr:col>
          <xdr:colOff>142875</xdr:colOff>
          <xdr:row>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28575</xdr:rowOff>
        </xdr:from>
        <xdr:to>
          <xdr:col>0</xdr:col>
          <xdr:colOff>1438275</xdr:colOff>
          <xdr:row>2</xdr:row>
          <xdr:rowOff>200025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2</xdr:col>
          <xdr:colOff>114300</xdr:colOff>
          <xdr:row>4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12</xdr:col>
          <xdr:colOff>114300</xdr:colOff>
          <xdr:row>4</xdr:row>
          <xdr:rowOff>114300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69</xdr:row>
          <xdr:rowOff>0</xdr:rowOff>
        </xdr:from>
        <xdr:to>
          <xdr:col>2</xdr:col>
          <xdr:colOff>114300</xdr:colOff>
          <xdr:row>72</xdr:row>
          <xdr:rowOff>114300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69</xdr:row>
          <xdr:rowOff>0</xdr:rowOff>
        </xdr:from>
        <xdr:to>
          <xdr:col>12</xdr:col>
          <xdr:colOff>114300</xdr:colOff>
          <xdr:row>72</xdr:row>
          <xdr:rowOff>114300</xdr:rowOff>
        </xdr:to>
        <xdr:sp macro="" textlink="">
          <xdr:nvSpPr>
            <xdr:cNvPr id="6157" name="Object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137</xdr:row>
          <xdr:rowOff>0</xdr:rowOff>
        </xdr:from>
        <xdr:to>
          <xdr:col>12</xdr:col>
          <xdr:colOff>114300</xdr:colOff>
          <xdr:row>140</xdr:row>
          <xdr:rowOff>114300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137</xdr:row>
          <xdr:rowOff>0</xdr:rowOff>
        </xdr:from>
        <xdr:to>
          <xdr:col>2</xdr:col>
          <xdr:colOff>114300</xdr:colOff>
          <xdr:row>140</xdr:row>
          <xdr:rowOff>114300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</xdr:row>
          <xdr:rowOff>0</xdr:rowOff>
        </xdr:from>
        <xdr:to>
          <xdr:col>22</xdr:col>
          <xdr:colOff>114300</xdr:colOff>
          <xdr:row>4</xdr:row>
          <xdr:rowOff>114300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69</xdr:row>
          <xdr:rowOff>0</xdr:rowOff>
        </xdr:from>
        <xdr:to>
          <xdr:col>22</xdr:col>
          <xdr:colOff>114300</xdr:colOff>
          <xdr:row>72</xdr:row>
          <xdr:rowOff>114300</xdr:rowOff>
        </xdr:to>
        <xdr:sp macro="" textlink="">
          <xdr:nvSpPr>
            <xdr:cNvPr id="6167" name="Object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0</xdr:rowOff>
        </xdr:from>
        <xdr:to>
          <xdr:col>22</xdr:col>
          <xdr:colOff>114300</xdr:colOff>
          <xdr:row>140</xdr:row>
          <xdr:rowOff>114300</xdr:rowOff>
        </xdr:to>
        <xdr:sp macro="" textlink="">
          <xdr:nvSpPr>
            <xdr:cNvPr id="6168" name="Object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0</xdr:rowOff>
        </xdr:from>
        <xdr:to>
          <xdr:col>32</xdr:col>
          <xdr:colOff>114300</xdr:colOff>
          <xdr:row>4</xdr:row>
          <xdr:rowOff>114300</xdr:rowOff>
        </xdr:to>
        <xdr:sp macro="" textlink="">
          <xdr:nvSpPr>
            <xdr:cNvPr id="6169" name="Object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69</xdr:row>
          <xdr:rowOff>0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6170" name="Object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2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137</xdr:row>
          <xdr:rowOff>0</xdr:rowOff>
        </xdr:from>
        <xdr:to>
          <xdr:col>32</xdr:col>
          <xdr:colOff>114300</xdr:colOff>
          <xdr:row>140</xdr:row>
          <xdr:rowOff>114300</xdr:rowOff>
        </xdr:to>
        <xdr:sp macro="" textlink="">
          <xdr:nvSpPr>
            <xdr:cNvPr id="6171" name="Object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7187" name="Object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7188" name="Object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</xdr:row>
          <xdr:rowOff>0</xdr:rowOff>
        </xdr:from>
        <xdr:to>
          <xdr:col>22</xdr:col>
          <xdr:colOff>114300</xdr:colOff>
          <xdr:row>4</xdr:row>
          <xdr:rowOff>114300</xdr:rowOff>
        </xdr:to>
        <xdr:sp macro="" textlink="">
          <xdr:nvSpPr>
            <xdr:cNvPr id="7189" name="Object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69</xdr:row>
          <xdr:rowOff>0</xdr:rowOff>
        </xdr:from>
        <xdr:to>
          <xdr:col>22</xdr:col>
          <xdr:colOff>114300</xdr:colOff>
          <xdr:row>72</xdr:row>
          <xdr:rowOff>114300</xdr:rowOff>
        </xdr:to>
        <xdr:sp macro="" textlink="">
          <xdr:nvSpPr>
            <xdr:cNvPr id="7190" name="Object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0</xdr:rowOff>
        </xdr:from>
        <xdr:to>
          <xdr:col>22</xdr:col>
          <xdr:colOff>114300</xdr:colOff>
          <xdr:row>140</xdr:row>
          <xdr:rowOff>114300</xdr:rowOff>
        </xdr:to>
        <xdr:sp macro="" textlink="">
          <xdr:nvSpPr>
            <xdr:cNvPr id="7191" name="Object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0</xdr:rowOff>
        </xdr:from>
        <xdr:to>
          <xdr:col>32</xdr:col>
          <xdr:colOff>114300</xdr:colOff>
          <xdr:row>4</xdr:row>
          <xdr:rowOff>114300</xdr:rowOff>
        </xdr:to>
        <xdr:sp macro="" textlink="">
          <xdr:nvSpPr>
            <xdr:cNvPr id="7192" name="Object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69</xdr:row>
          <xdr:rowOff>0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193" name="Object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137</xdr:row>
          <xdr:rowOff>0</xdr:rowOff>
        </xdr:from>
        <xdr:to>
          <xdr:col>32</xdr:col>
          <xdr:colOff>114300</xdr:colOff>
          <xdr:row>140</xdr:row>
          <xdr:rowOff>114300</xdr:rowOff>
        </xdr:to>
        <xdr:sp macro="" textlink="">
          <xdr:nvSpPr>
            <xdr:cNvPr id="7194" name="Object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4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8207" name="Object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8208" name="Object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4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8209" name="Object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4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8210" name="Object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4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8211" name="Object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4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8212" name="Object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4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4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8214" name="Object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4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</xdr:row>
          <xdr:rowOff>0</xdr:rowOff>
        </xdr:from>
        <xdr:to>
          <xdr:col>22</xdr:col>
          <xdr:colOff>114300</xdr:colOff>
          <xdr:row>4</xdr:row>
          <xdr:rowOff>114300</xdr:rowOff>
        </xdr:to>
        <xdr:sp macro="" textlink="">
          <xdr:nvSpPr>
            <xdr:cNvPr id="8215" name="Object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4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69</xdr:row>
          <xdr:rowOff>0</xdr:rowOff>
        </xdr:from>
        <xdr:to>
          <xdr:col>22</xdr:col>
          <xdr:colOff>114300</xdr:colOff>
          <xdr:row>72</xdr:row>
          <xdr:rowOff>114300</xdr:rowOff>
        </xdr:to>
        <xdr:sp macro="" textlink="">
          <xdr:nvSpPr>
            <xdr:cNvPr id="8216" name="Object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4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0</xdr:rowOff>
        </xdr:from>
        <xdr:to>
          <xdr:col>22</xdr:col>
          <xdr:colOff>114300</xdr:colOff>
          <xdr:row>140</xdr:row>
          <xdr:rowOff>114300</xdr:rowOff>
        </xdr:to>
        <xdr:sp macro="" textlink="">
          <xdr:nvSpPr>
            <xdr:cNvPr id="8217" name="Object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4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0</xdr:rowOff>
        </xdr:from>
        <xdr:to>
          <xdr:col>32</xdr:col>
          <xdr:colOff>114300</xdr:colOff>
          <xdr:row>4</xdr:row>
          <xdr:rowOff>114300</xdr:rowOff>
        </xdr:to>
        <xdr:sp macro="" textlink="">
          <xdr:nvSpPr>
            <xdr:cNvPr id="8218" name="Object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4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69</xdr:row>
          <xdr:rowOff>0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4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137</xdr:row>
          <xdr:rowOff>0</xdr:rowOff>
        </xdr:from>
        <xdr:to>
          <xdr:col>32</xdr:col>
          <xdr:colOff>114300</xdr:colOff>
          <xdr:row>140</xdr:row>
          <xdr:rowOff>114300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4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5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5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52" name="Object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5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53" name="Object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5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5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55" name="Object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5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56" name="Object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5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57" name="Object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5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58" name="Object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5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59" name="Object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5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60" name="Object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5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61" name="Object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5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62" name="Object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5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63" name="Object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5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</xdr:row>
          <xdr:rowOff>0</xdr:rowOff>
        </xdr:from>
        <xdr:to>
          <xdr:col>22</xdr:col>
          <xdr:colOff>114300</xdr:colOff>
          <xdr:row>4</xdr:row>
          <xdr:rowOff>114300</xdr:rowOff>
        </xdr:to>
        <xdr:sp macro="" textlink="">
          <xdr:nvSpPr>
            <xdr:cNvPr id="14364" name="Object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5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69</xdr:row>
          <xdr:rowOff>0</xdr:rowOff>
        </xdr:from>
        <xdr:to>
          <xdr:col>22</xdr:col>
          <xdr:colOff>114300</xdr:colOff>
          <xdr:row>72</xdr:row>
          <xdr:rowOff>114300</xdr:rowOff>
        </xdr:to>
        <xdr:sp macro="" textlink="">
          <xdr:nvSpPr>
            <xdr:cNvPr id="14365" name="Object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5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0</xdr:rowOff>
        </xdr:from>
        <xdr:to>
          <xdr:col>22</xdr:col>
          <xdr:colOff>114300</xdr:colOff>
          <xdr:row>140</xdr:row>
          <xdr:rowOff>114300</xdr:rowOff>
        </xdr:to>
        <xdr:sp macro="" textlink="">
          <xdr:nvSpPr>
            <xdr:cNvPr id="14366" name="Object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5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0</xdr:rowOff>
        </xdr:from>
        <xdr:to>
          <xdr:col>32</xdr:col>
          <xdr:colOff>114300</xdr:colOff>
          <xdr:row>4</xdr:row>
          <xdr:rowOff>114300</xdr:rowOff>
        </xdr:to>
        <xdr:sp macro="" textlink="">
          <xdr:nvSpPr>
            <xdr:cNvPr id="14367" name="Object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5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69</xdr:row>
          <xdr:rowOff>0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5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137</xdr:row>
          <xdr:rowOff>0</xdr:rowOff>
        </xdr:from>
        <xdr:to>
          <xdr:col>32</xdr:col>
          <xdr:colOff>114300</xdr:colOff>
          <xdr:row>140</xdr:row>
          <xdr:rowOff>114300</xdr:rowOff>
        </xdr:to>
        <xdr:sp macro="" textlink="">
          <xdr:nvSpPr>
            <xdr:cNvPr id="14369" name="Object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5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66" name="Object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67" name="Object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74" name="Object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6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75" name="Object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6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76" name="Object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6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77" name="Object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6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78" name="Object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6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79" name="Object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6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80" name="Object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6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81" name="Object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6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82" name="Object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6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83" name="Object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6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84" name="Object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6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85" name="Object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6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86" name="Object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6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87" name="Object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6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</xdr:row>
          <xdr:rowOff>0</xdr:rowOff>
        </xdr:from>
        <xdr:to>
          <xdr:col>22</xdr:col>
          <xdr:colOff>114300</xdr:colOff>
          <xdr:row>4</xdr:row>
          <xdr:rowOff>114300</xdr:rowOff>
        </xdr:to>
        <xdr:sp macro="" textlink="">
          <xdr:nvSpPr>
            <xdr:cNvPr id="15388" name="Object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6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69</xdr:row>
          <xdr:rowOff>0</xdr:rowOff>
        </xdr:from>
        <xdr:to>
          <xdr:col>22</xdr:col>
          <xdr:colOff>114300</xdr:colOff>
          <xdr:row>72</xdr:row>
          <xdr:rowOff>114300</xdr:rowOff>
        </xdr:to>
        <xdr:sp macro="" textlink="">
          <xdr:nvSpPr>
            <xdr:cNvPr id="15389" name="Object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6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137</xdr:row>
          <xdr:rowOff>0</xdr:rowOff>
        </xdr:from>
        <xdr:to>
          <xdr:col>22</xdr:col>
          <xdr:colOff>114300</xdr:colOff>
          <xdr:row>140</xdr:row>
          <xdr:rowOff>114300</xdr:rowOff>
        </xdr:to>
        <xdr:sp macro="" textlink="">
          <xdr:nvSpPr>
            <xdr:cNvPr id="15390" name="Object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6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</xdr:row>
          <xdr:rowOff>0</xdr:rowOff>
        </xdr:from>
        <xdr:to>
          <xdr:col>32</xdr:col>
          <xdr:colOff>114300</xdr:colOff>
          <xdr:row>4</xdr:row>
          <xdr:rowOff>114300</xdr:rowOff>
        </xdr:to>
        <xdr:sp macro="" textlink="">
          <xdr:nvSpPr>
            <xdr:cNvPr id="15391" name="Object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6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69</xdr:row>
          <xdr:rowOff>0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15392" name="Object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6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137</xdr:row>
          <xdr:rowOff>0</xdr:rowOff>
        </xdr:from>
        <xdr:to>
          <xdr:col>32</xdr:col>
          <xdr:colOff>114300</xdr:colOff>
          <xdr:row>140</xdr:row>
          <xdr:rowOff>114300</xdr:rowOff>
        </xdr:to>
        <xdr:sp macro="" textlink="">
          <xdr:nvSpPr>
            <xdr:cNvPr id="15393" name="Object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6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3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13" Type="http://schemas.openxmlformats.org/officeDocument/2006/relationships/oleObject" Target="../embeddings/oleObject23.bin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7.bin"/><Relationship Id="rId12" Type="http://schemas.openxmlformats.org/officeDocument/2006/relationships/oleObject" Target="../embeddings/oleObject22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26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11" Type="http://schemas.openxmlformats.org/officeDocument/2006/relationships/oleObject" Target="../embeddings/oleObject21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5.bin"/><Relationship Id="rId10" Type="http://schemas.openxmlformats.org/officeDocument/2006/relationships/oleObject" Target="../embeddings/oleObject20.bin"/><Relationship Id="rId4" Type="http://schemas.openxmlformats.org/officeDocument/2006/relationships/oleObject" Target="../embeddings/oleObject15.bin"/><Relationship Id="rId9" Type="http://schemas.openxmlformats.org/officeDocument/2006/relationships/oleObject" Target="../embeddings/oleObject19.bin"/><Relationship Id="rId14" Type="http://schemas.openxmlformats.org/officeDocument/2006/relationships/oleObject" Target="../embeddings/oleObject2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0.bin"/><Relationship Id="rId13" Type="http://schemas.openxmlformats.org/officeDocument/2006/relationships/oleObject" Target="../embeddings/oleObject35.bin"/><Relationship Id="rId18" Type="http://schemas.openxmlformats.org/officeDocument/2006/relationships/oleObject" Target="../embeddings/oleObject40.bin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43.bin"/><Relationship Id="rId7" Type="http://schemas.openxmlformats.org/officeDocument/2006/relationships/oleObject" Target="../embeddings/oleObject29.bin"/><Relationship Id="rId12" Type="http://schemas.openxmlformats.org/officeDocument/2006/relationships/oleObject" Target="../embeddings/oleObject34.bin"/><Relationship Id="rId17" Type="http://schemas.openxmlformats.org/officeDocument/2006/relationships/oleObject" Target="../embeddings/oleObject39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38.bin"/><Relationship Id="rId20" Type="http://schemas.openxmlformats.org/officeDocument/2006/relationships/oleObject" Target="../embeddings/oleObject4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8.bin"/><Relationship Id="rId11" Type="http://schemas.openxmlformats.org/officeDocument/2006/relationships/oleObject" Target="../embeddings/oleObject33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37.bin"/><Relationship Id="rId10" Type="http://schemas.openxmlformats.org/officeDocument/2006/relationships/oleObject" Target="../embeddings/oleObject32.bin"/><Relationship Id="rId19" Type="http://schemas.openxmlformats.org/officeDocument/2006/relationships/oleObject" Target="../embeddings/oleObject41.bin"/><Relationship Id="rId4" Type="http://schemas.openxmlformats.org/officeDocument/2006/relationships/oleObject" Target="../embeddings/oleObject27.bin"/><Relationship Id="rId9" Type="http://schemas.openxmlformats.org/officeDocument/2006/relationships/oleObject" Target="../embeddings/oleObject31.bin"/><Relationship Id="rId14" Type="http://schemas.openxmlformats.org/officeDocument/2006/relationships/oleObject" Target="../embeddings/oleObject36.bin"/><Relationship Id="rId22" Type="http://schemas.openxmlformats.org/officeDocument/2006/relationships/oleObject" Target="../embeddings/oleObject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8.bin"/><Relationship Id="rId13" Type="http://schemas.openxmlformats.org/officeDocument/2006/relationships/oleObject" Target="../embeddings/oleObject53.bin"/><Relationship Id="rId18" Type="http://schemas.openxmlformats.org/officeDocument/2006/relationships/oleObject" Target="../embeddings/oleObject58.bin"/><Relationship Id="rId26" Type="http://schemas.openxmlformats.org/officeDocument/2006/relationships/oleObject" Target="../embeddings/oleObject66.bin"/><Relationship Id="rId3" Type="http://schemas.openxmlformats.org/officeDocument/2006/relationships/vmlDrawing" Target="../drawings/vmlDrawing6.vml"/><Relationship Id="rId21" Type="http://schemas.openxmlformats.org/officeDocument/2006/relationships/oleObject" Target="../embeddings/oleObject61.bin"/><Relationship Id="rId7" Type="http://schemas.openxmlformats.org/officeDocument/2006/relationships/oleObject" Target="../embeddings/oleObject47.bin"/><Relationship Id="rId12" Type="http://schemas.openxmlformats.org/officeDocument/2006/relationships/oleObject" Target="../embeddings/oleObject52.bin"/><Relationship Id="rId17" Type="http://schemas.openxmlformats.org/officeDocument/2006/relationships/oleObject" Target="../embeddings/oleObject57.bin"/><Relationship Id="rId25" Type="http://schemas.openxmlformats.org/officeDocument/2006/relationships/oleObject" Target="../embeddings/oleObject65.bin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56.bin"/><Relationship Id="rId20" Type="http://schemas.openxmlformats.org/officeDocument/2006/relationships/oleObject" Target="../embeddings/oleObject60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46.bin"/><Relationship Id="rId11" Type="http://schemas.openxmlformats.org/officeDocument/2006/relationships/oleObject" Target="../embeddings/oleObject51.bin"/><Relationship Id="rId24" Type="http://schemas.openxmlformats.org/officeDocument/2006/relationships/oleObject" Target="../embeddings/oleObject64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55.bin"/><Relationship Id="rId23" Type="http://schemas.openxmlformats.org/officeDocument/2006/relationships/oleObject" Target="../embeddings/oleObject63.bin"/><Relationship Id="rId28" Type="http://schemas.openxmlformats.org/officeDocument/2006/relationships/oleObject" Target="../embeddings/oleObject68.bin"/><Relationship Id="rId10" Type="http://schemas.openxmlformats.org/officeDocument/2006/relationships/oleObject" Target="../embeddings/oleObject50.bin"/><Relationship Id="rId19" Type="http://schemas.openxmlformats.org/officeDocument/2006/relationships/oleObject" Target="../embeddings/oleObject59.bin"/><Relationship Id="rId4" Type="http://schemas.openxmlformats.org/officeDocument/2006/relationships/oleObject" Target="../embeddings/oleObject45.bin"/><Relationship Id="rId9" Type="http://schemas.openxmlformats.org/officeDocument/2006/relationships/oleObject" Target="../embeddings/oleObject49.bin"/><Relationship Id="rId14" Type="http://schemas.openxmlformats.org/officeDocument/2006/relationships/oleObject" Target="../embeddings/oleObject54.bin"/><Relationship Id="rId22" Type="http://schemas.openxmlformats.org/officeDocument/2006/relationships/oleObject" Target="../embeddings/oleObject62.bin"/><Relationship Id="rId27" Type="http://schemas.openxmlformats.org/officeDocument/2006/relationships/oleObject" Target="../embeddings/oleObject6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2.bin"/><Relationship Id="rId13" Type="http://schemas.openxmlformats.org/officeDocument/2006/relationships/oleObject" Target="../embeddings/oleObject77.bin"/><Relationship Id="rId18" Type="http://schemas.openxmlformats.org/officeDocument/2006/relationships/oleObject" Target="../embeddings/oleObject82.bin"/><Relationship Id="rId26" Type="http://schemas.openxmlformats.org/officeDocument/2006/relationships/oleObject" Target="../embeddings/oleObject90.bin"/><Relationship Id="rId3" Type="http://schemas.openxmlformats.org/officeDocument/2006/relationships/vmlDrawing" Target="../drawings/vmlDrawing7.vml"/><Relationship Id="rId21" Type="http://schemas.openxmlformats.org/officeDocument/2006/relationships/oleObject" Target="../embeddings/oleObject85.bin"/><Relationship Id="rId7" Type="http://schemas.openxmlformats.org/officeDocument/2006/relationships/oleObject" Target="../embeddings/oleObject71.bin"/><Relationship Id="rId12" Type="http://schemas.openxmlformats.org/officeDocument/2006/relationships/oleObject" Target="../embeddings/oleObject76.bin"/><Relationship Id="rId17" Type="http://schemas.openxmlformats.org/officeDocument/2006/relationships/oleObject" Target="../embeddings/oleObject81.bin"/><Relationship Id="rId25" Type="http://schemas.openxmlformats.org/officeDocument/2006/relationships/oleObject" Target="../embeddings/oleObject89.bin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80.bin"/><Relationship Id="rId20" Type="http://schemas.openxmlformats.org/officeDocument/2006/relationships/oleObject" Target="../embeddings/oleObject84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0.bin"/><Relationship Id="rId11" Type="http://schemas.openxmlformats.org/officeDocument/2006/relationships/oleObject" Target="../embeddings/oleObject75.bin"/><Relationship Id="rId24" Type="http://schemas.openxmlformats.org/officeDocument/2006/relationships/oleObject" Target="../embeddings/oleObject88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9.bin"/><Relationship Id="rId23" Type="http://schemas.openxmlformats.org/officeDocument/2006/relationships/oleObject" Target="../embeddings/oleObject87.bin"/><Relationship Id="rId28" Type="http://schemas.openxmlformats.org/officeDocument/2006/relationships/oleObject" Target="../embeddings/oleObject92.bin"/><Relationship Id="rId10" Type="http://schemas.openxmlformats.org/officeDocument/2006/relationships/oleObject" Target="../embeddings/oleObject74.bin"/><Relationship Id="rId19" Type="http://schemas.openxmlformats.org/officeDocument/2006/relationships/oleObject" Target="../embeddings/oleObject83.bin"/><Relationship Id="rId4" Type="http://schemas.openxmlformats.org/officeDocument/2006/relationships/oleObject" Target="../embeddings/oleObject69.bin"/><Relationship Id="rId9" Type="http://schemas.openxmlformats.org/officeDocument/2006/relationships/oleObject" Target="../embeddings/oleObject73.bin"/><Relationship Id="rId14" Type="http://schemas.openxmlformats.org/officeDocument/2006/relationships/oleObject" Target="../embeddings/oleObject78.bin"/><Relationship Id="rId22" Type="http://schemas.openxmlformats.org/officeDocument/2006/relationships/oleObject" Target="../embeddings/oleObject86.bin"/><Relationship Id="rId27" Type="http://schemas.openxmlformats.org/officeDocument/2006/relationships/oleObject" Target="../embeddings/oleObject9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33"/>
  <sheetViews>
    <sheetView tabSelected="1" topLeftCell="A47" zoomScale="80" zoomScaleNormal="80" workbookViewId="0">
      <selection activeCell="H44" sqref="H44"/>
    </sheetView>
  </sheetViews>
  <sheetFormatPr defaultColWidth="8.85546875" defaultRowHeight="15" x14ac:dyDescent="0.25"/>
  <cols>
    <col min="1" max="1" width="11.7109375" style="163" customWidth="1"/>
    <col min="2" max="9" width="10.7109375" style="163" customWidth="1"/>
    <col min="10" max="16384" width="8.85546875" style="163"/>
  </cols>
  <sheetData>
    <row r="1" spans="1:44" ht="11.1" customHeight="1" x14ac:dyDescent="0.25">
      <c r="A1" s="159"/>
      <c r="B1" s="160"/>
      <c r="C1" s="160"/>
      <c r="D1" s="160"/>
      <c r="E1" s="160"/>
      <c r="F1" s="160"/>
      <c r="G1" s="160"/>
      <c r="H1" s="161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</row>
    <row r="2" spans="1:44" ht="11.1" customHeight="1" x14ac:dyDescent="0.35">
      <c r="A2" s="164"/>
      <c r="B2" s="165"/>
      <c r="C2" s="165"/>
      <c r="D2" s="325" t="s">
        <v>27</v>
      </c>
      <c r="E2" s="325"/>
      <c r="F2" s="325"/>
      <c r="G2" s="325"/>
      <c r="H2" s="326"/>
      <c r="I2" s="166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4" ht="11.1" customHeight="1" x14ac:dyDescent="0.35">
      <c r="A3" s="164"/>
      <c r="B3" s="165"/>
      <c r="C3" s="165"/>
      <c r="D3" s="325"/>
      <c r="E3" s="325"/>
      <c r="F3" s="325"/>
      <c r="G3" s="325"/>
      <c r="H3" s="326"/>
      <c r="I3" s="166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4" ht="11.1" customHeight="1" x14ac:dyDescent="0.35">
      <c r="A4" s="164"/>
      <c r="B4" s="165"/>
      <c r="C4" s="165"/>
      <c r="D4" s="325"/>
      <c r="E4" s="325"/>
      <c r="F4" s="325"/>
      <c r="G4" s="325"/>
      <c r="H4" s="326"/>
      <c r="I4" s="166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1:44" ht="11.1" customHeight="1" thickBot="1" x14ac:dyDescent="0.3">
      <c r="A5" s="167"/>
      <c r="B5" s="168"/>
      <c r="C5" s="168"/>
      <c r="D5" s="168"/>
      <c r="E5" s="168"/>
      <c r="F5" s="168"/>
      <c r="G5" s="168"/>
      <c r="H5" s="169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1:44" ht="11.1" customHeight="1" thickBot="1" x14ac:dyDescent="0.3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44" ht="14.1" customHeight="1" x14ac:dyDescent="0.25">
      <c r="A7" s="321" t="s">
        <v>92</v>
      </c>
      <c r="B7" s="322"/>
      <c r="C7" s="322"/>
      <c r="D7" s="322"/>
      <c r="E7" s="160"/>
      <c r="F7" s="160"/>
      <c r="G7" s="160"/>
      <c r="H7" s="161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</row>
    <row r="8" spans="1:44" ht="14.1" customHeight="1" thickBot="1" x14ac:dyDescent="0.3">
      <c r="A8" s="323"/>
      <c r="B8" s="324"/>
      <c r="C8" s="324"/>
      <c r="D8" s="324"/>
      <c r="E8" s="168"/>
      <c r="F8" s="168"/>
      <c r="G8" s="168"/>
      <c r="H8" s="169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</row>
    <row r="9" spans="1:44" ht="14.1" customHeight="1" thickBot="1" x14ac:dyDescent="0.3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</row>
    <row r="10" spans="1:44" ht="14.1" customHeight="1" x14ac:dyDescent="0.25">
      <c r="A10" s="170" t="s">
        <v>29</v>
      </c>
      <c r="B10" s="171"/>
      <c r="C10" s="171"/>
      <c r="D10" s="171"/>
      <c r="E10" s="171"/>
      <c r="F10" s="171"/>
      <c r="G10" s="171"/>
      <c r="H10" s="161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</row>
    <row r="11" spans="1:44" ht="14.1" customHeight="1" x14ac:dyDescent="0.25">
      <c r="A11" s="172" t="s">
        <v>117</v>
      </c>
      <c r="B11" s="173"/>
      <c r="C11" s="173" t="s">
        <v>48</v>
      </c>
      <c r="D11" s="173"/>
      <c r="E11" s="173" t="s">
        <v>49</v>
      </c>
      <c r="F11" s="173"/>
      <c r="G11" s="173"/>
      <c r="H11" s="174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</row>
    <row r="12" spans="1:44" ht="14.1" customHeight="1" x14ac:dyDescent="0.25">
      <c r="A12" s="175"/>
      <c r="B12" s="173"/>
      <c r="C12" s="173"/>
      <c r="D12" s="176" t="s">
        <v>130</v>
      </c>
      <c r="E12" s="176" t="s">
        <v>131</v>
      </c>
      <c r="F12" s="176" t="s">
        <v>132</v>
      </c>
      <c r="G12" s="173"/>
      <c r="H12" s="174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</row>
    <row r="13" spans="1:44" ht="14.1" customHeight="1" x14ac:dyDescent="0.25">
      <c r="A13" s="177" t="s">
        <v>53</v>
      </c>
      <c r="B13" s="178"/>
      <c r="C13" s="179">
        <v>0.1</v>
      </c>
      <c r="D13" s="179">
        <v>0.42</v>
      </c>
      <c r="E13" s="179">
        <v>0.19</v>
      </c>
      <c r="F13" s="179">
        <v>0.39</v>
      </c>
      <c r="G13" s="180"/>
      <c r="H13" s="174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</row>
    <row r="14" spans="1:44" ht="14.1" customHeight="1" x14ac:dyDescent="0.25">
      <c r="A14" s="308" t="s">
        <v>135</v>
      </c>
      <c r="B14" s="182"/>
      <c r="C14" s="183">
        <v>0.2</v>
      </c>
      <c r="D14" s="183">
        <v>0.42</v>
      </c>
      <c r="E14" s="183">
        <v>0.19</v>
      </c>
      <c r="F14" s="183">
        <v>0.39</v>
      </c>
      <c r="G14" s="173"/>
      <c r="H14" s="174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4" ht="14.1" customHeight="1" x14ac:dyDescent="0.25">
      <c r="A15" s="304" t="s">
        <v>28</v>
      </c>
      <c r="B15" s="273"/>
      <c r="C15" s="306">
        <v>0.3</v>
      </c>
      <c r="D15" s="306">
        <v>0.42</v>
      </c>
      <c r="E15" s="306">
        <v>0.19</v>
      </c>
      <c r="F15" s="306">
        <v>0.39</v>
      </c>
      <c r="G15" s="184"/>
      <c r="H15" s="174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</row>
    <row r="16" spans="1:44" ht="14.1" customHeight="1" x14ac:dyDescent="0.25">
      <c r="A16" s="305" t="s">
        <v>133</v>
      </c>
      <c r="B16" s="272"/>
      <c r="C16" s="307">
        <v>0.3</v>
      </c>
      <c r="D16" s="307">
        <v>0.42</v>
      </c>
      <c r="E16" s="307">
        <v>0.19</v>
      </c>
      <c r="F16" s="307">
        <v>0.39</v>
      </c>
      <c r="G16" s="173"/>
      <c r="H16" s="174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</row>
    <row r="17" spans="1:44" ht="14.1" customHeight="1" x14ac:dyDescent="0.25">
      <c r="A17" s="184"/>
      <c r="B17" s="184"/>
      <c r="C17" s="184"/>
      <c r="D17" s="184"/>
      <c r="E17" s="184"/>
      <c r="F17" s="184"/>
      <c r="G17" s="173"/>
      <c r="H17" s="174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</row>
    <row r="18" spans="1:44" ht="14.1" customHeight="1" x14ac:dyDescent="0.25">
      <c r="A18" s="172" t="s">
        <v>30</v>
      </c>
      <c r="B18" s="173"/>
      <c r="C18" s="173"/>
      <c r="D18" s="185">
        <v>0.6</v>
      </c>
      <c r="E18" s="185">
        <v>0.4</v>
      </c>
      <c r="F18" s="185">
        <v>0.5</v>
      </c>
      <c r="G18" s="173"/>
      <c r="H18" s="174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</row>
    <row r="19" spans="1:44" ht="14.1" customHeight="1" thickBot="1" x14ac:dyDescent="0.3">
      <c r="A19" s="186"/>
      <c r="B19" s="187"/>
      <c r="C19" s="187"/>
      <c r="D19" s="187"/>
      <c r="E19" s="187"/>
      <c r="F19" s="187"/>
      <c r="G19" s="188"/>
      <c r="H19" s="189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</row>
    <row r="20" spans="1:44" ht="14.1" customHeight="1" thickBot="1" x14ac:dyDescent="0.3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44" ht="14.1" customHeight="1" x14ac:dyDescent="0.25">
      <c r="A21" s="170" t="s">
        <v>50</v>
      </c>
      <c r="B21" s="190"/>
      <c r="C21" s="190"/>
      <c r="D21" s="160"/>
      <c r="E21" s="191"/>
      <c r="F21" s="192" t="s">
        <v>51</v>
      </c>
      <c r="G21" s="160"/>
      <c r="H21" s="161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</row>
    <row r="22" spans="1:44" ht="14.1" customHeight="1" x14ac:dyDescent="0.25">
      <c r="A22" s="193" t="s">
        <v>31</v>
      </c>
      <c r="B22" s="194">
        <v>65</v>
      </c>
      <c r="C22" s="195" t="s">
        <v>5</v>
      </c>
      <c r="D22" s="196">
        <v>1.1499999999999999</v>
      </c>
      <c r="E22" s="173"/>
      <c r="F22" s="193" t="str">
        <f>A22</f>
        <v>Apartments</v>
      </c>
      <c r="G22" s="194">
        <v>1644</v>
      </c>
      <c r="H22" s="197" t="s">
        <v>5</v>
      </c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</row>
    <row r="23" spans="1:44" ht="14.1" customHeight="1" x14ac:dyDescent="0.25">
      <c r="A23" s="193" t="s">
        <v>32</v>
      </c>
      <c r="B23" s="194">
        <v>75</v>
      </c>
      <c r="C23" s="195" t="s">
        <v>5</v>
      </c>
      <c r="D23" s="173" t="s">
        <v>42</v>
      </c>
      <c r="E23" s="173"/>
      <c r="F23" s="193" t="str">
        <f>A23</f>
        <v>2 bed houses</v>
      </c>
      <c r="G23" s="194">
        <v>1120</v>
      </c>
      <c r="H23" s="197" t="s">
        <v>5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1:44" ht="14.1" customHeight="1" x14ac:dyDescent="0.25">
      <c r="A24" s="193" t="s">
        <v>33</v>
      </c>
      <c r="B24" s="194">
        <v>90</v>
      </c>
      <c r="C24" s="195" t="s">
        <v>5</v>
      </c>
      <c r="D24" s="173"/>
      <c r="E24" s="173"/>
      <c r="F24" s="193" t="str">
        <f>A24</f>
        <v>3 Bed houses</v>
      </c>
      <c r="G24" s="194">
        <v>1120</v>
      </c>
      <c r="H24" s="197" t="s">
        <v>5</v>
      </c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</row>
    <row r="25" spans="1:44" ht="14.1" customHeight="1" x14ac:dyDescent="0.25">
      <c r="A25" s="193" t="s">
        <v>34</v>
      </c>
      <c r="B25" s="194">
        <v>120</v>
      </c>
      <c r="C25" s="195" t="s">
        <v>5</v>
      </c>
      <c r="D25" s="173"/>
      <c r="E25" s="173"/>
      <c r="F25" s="193" t="str">
        <f>A25</f>
        <v>4 bed houses</v>
      </c>
      <c r="G25" s="194">
        <v>1120</v>
      </c>
      <c r="H25" s="197" t="s">
        <v>5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</row>
    <row r="26" spans="1:44" ht="14.1" customHeight="1" x14ac:dyDescent="0.25">
      <c r="A26" s="193" t="s">
        <v>35</v>
      </c>
      <c r="B26" s="198">
        <v>164</v>
      </c>
      <c r="C26" s="195" t="s">
        <v>5</v>
      </c>
      <c r="D26" s="173"/>
      <c r="E26" s="173"/>
      <c r="F26" s="193" t="str">
        <f>A26</f>
        <v>5 bed house</v>
      </c>
      <c r="G26" s="194">
        <v>1120</v>
      </c>
      <c r="H26" s="197" t="s">
        <v>5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</row>
    <row r="27" spans="1:44" ht="14.1" customHeight="1" thickBot="1" x14ac:dyDescent="0.3">
      <c r="A27" s="199"/>
      <c r="B27" s="188"/>
      <c r="C27" s="188"/>
      <c r="D27" s="188"/>
      <c r="E27" s="188"/>
      <c r="F27" s="188"/>
      <c r="G27" s="188"/>
      <c r="H27" s="189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</row>
    <row r="28" spans="1:44" ht="14.1" customHeight="1" thickBot="1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</row>
    <row r="29" spans="1:44" ht="14.1" customHeight="1" x14ac:dyDescent="0.25">
      <c r="A29" s="170" t="e">
        <f>D10*E11*Assumptions!$C$227</f>
        <v>#VALUE!</v>
      </c>
      <c r="B29" s="200"/>
      <c r="C29" s="200"/>
      <c r="D29" s="200"/>
      <c r="E29" s="200"/>
      <c r="F29" s="200"/>
      <c r="G29" s="200"/>
      <c r="H29" s="201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</row>
    <row r="30" spans="1:44" ht="14.1" customHeight="1" x14ac:dyDescent="0.25">
      <c r="A30" s="172" t="s">
        <v>118</v>
      </c>
      <c r="B30" s="173"/>
      <c r="C30" s="173"/>
      <c r="D30" s="173"/>
      <c r="E30" s="173" t="s">
        <v>40</v>
      </c>
      <c r="F30" s="173"/>
      <c r="G30" s="173"/>
      <c r="H30" s="174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</row>
    <row r="31" spans="1:44" ht="14.1" customHeight="1" x14ac:dyDescent="0.25">
      <c r="A31" s="175"/>
      <c r="B31" s="184"/>
      <c r="C31" s="202" t="s">
        <v>36</v>
      </c>
      <c r="D31" s="202" t="s">
        <v>41</v>
      </c>
      <c r="E31" s="202" t="s">
        <v>37</v>
      </c>
      <c r="F31" s="202" t="s">
        <v>38</v>
      </c>
      <c r="G31" s="202" t="s">
        <v>39</v>
      </c>
      <c r="H31" s="203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</row>
    <row r="32" spans="1:44" ht="14.1" customHeight="1" thickBot="1" x14ac:dyDescent="0.3">
      <c r="A32" s="177" t="str">
        <f>A13</f>
        <v>Zone 1</v>
      </c>
      <c r="B32" s="178"/>
      <c r="C32" s="313">
        <v>2400</v>
      </c>
      <c r="D32" s="314">
        <v>2550</v>
      </c>
      <c r="E32" s="314">
        <v>2475</v>
      </c>
      <c r="F32" s="314">
        <v>2475</v>
      </c>
      <c r="G32" s="314">
        <v>2400</v>
      </c>
      <c r="H32" s="174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</row>
    <row r="33" spans="1:44" ht="14.1" customHeight="1" thickBot="1" x14ac:dyDescent="0.3">
      <c r="A33" s="181" t="str">
        <f>A14</f>
        <v>Zone 2 Leake Keyworth Bingham</v>
      </c>
      <c r="B33" s="182"/>
      <c r="C33" s="315">
        <v>2700</v>
      </c>
      <c r="D33" s="316">
        <v>2800</v>
      </c>
      <c r="E33" s="316">
        <v>2700</v>
      </c>
      <c r="F33" s="316">
        <v>2700</v>
      </c>
      <c r="G33" s="316">
        <v>2600</v>
      </c>
      <c r="H33" s="174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</row>
    <row r="34" spans="1:44" ht="14.1" customHeight="1" thickBot="1" x14ac:dyDescent="0.3">
      <c r="A34" s="286" t="str">
        <f>A15</f>
        <v>Zone 2</v>
      </c>
      <c r="B34" s="273"/>
      <c r="C34" s="317">
        <v>2700</v>
      </c>
      <c r="D34" s="318">
        <v>2800</v>
      </c>
      <c r="E34" s="318">
        <v>2700</v>
      </c>
      <c r="F34" s="318">
        <v>2700</v>
      </c>
      <c r="G34" s="318">
        <v>2600</v>
      </c>
      <c r="H34" s="174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</row>
    <row r="35" spans="1:44" ht="14.1" customHeight="1" thickBot="1" x14ac:dyDescent="0.3">
      <c r="A35" s="287" t="str">
        <f>A16</f>
        <v>Zone 3</v>
      </c>
      <c r="B35" s="272"/>
      <c r="C35" s="319">
        <v>2853</v>
      </c>
      <c r="D35" s="320">
        <v>3390</v>
      </c>
      <c r="E35" s="320">
        <v>3337</v>
      </c>
      <c r="F35" s="320">
        <v>3122</v>
      </c>
      <c r="G35" s="320">
        <v>2906</v>
      </c>
      <c r="H35" s="174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</row>
    <row r="36" spans="1:44" ht="14.1" customHeight="1" x14ac:dyDescent="0.25">
      <c r="A36" s="184"/>
      <c r="B36" s="184"/>
      <c r="C36" s="184"/>
      <c r="D36" s="184"/>
      <c r="E36" s="184"/>
      <c r="F36" s="184"/>
      <c r="G36" s="184"/>
      <c r="H36" s="174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</row>
    <row r="37" spans="1:44" ht="14.1" customHeight="1" thickBot="1" x14ac:dyDescent="0.3">
      <c r="A37" s="199"/>
      <c r="B37" s="188"/>
      <c r="C37" s="188"/>
      <c r="D37" s="188"/>
      <c r="E37" s="188"/>
      <c r="F37" s="188"/>
      <c r="G37" s="188"/>
      <c r="H37" s="189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</row>
    <row r="38" spans="1:44" ht="14.1" customHeight="1" thickBot="1" x14ac:dyDescent="0.3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</row>
    <row r="39" spans="1:44" ht="14.1" customHeight="1" x14ac:dyDescent="0.25">
      <c r="A39" s="204" t="s">
        <v>52</v>
      </c>
      <c r="B39" s="192"/>
      <c r="C39" s="192"/>
      <c r="D39" s="192"/>
      <c r="E39" s="192"/>
      <c r="F39" s="192"/>
      <c r="G39" s="192"/>
      <c r="H39" s="205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</row>
    <row r="40" spans="1:44" ht="14.1" customHeight="1" x14ac:dyDescent="0.25">
      <c r="A40" s="206" t="s">
        <v>11</v>
      </c>
      <c r="B40" s="207"/>
      <c r="C40" s="207"/>
      <c r="D40" s="207"/>
      <c r="E40" s="208"/>
      <c r="F40" s="195" t="s">
        <v>43</v>
      </c>
      <c r="G40" s="207"/>
      <c r="H40" s="209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</row>
    <row r="41" spans="1:44" ht="14.1" customHeight="1" x14ac:dyDescent="0.25">
      <c r="A41" s="206" t="s">
        <v>12</v>
      </c>
      <c r="B41" s="210"/>
      <c r="C41" s="210"/>
      <c r="D41" s="210"/>
      <c r="E41" s="211">
        <v>0.08</v>
      </c>
      <c r="F41" s="195" t="s">
        <v>44</v>
      </c>
      <c r="G41" s="210"/>
      <c r="H41" s="21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</row>
    <row r="42" spans="1:44" ht="14.1" customHeight="1" x14ac:dyDescent="0.25">
      <c r="A42" s="206" t="s">
        <v>14</v>
      </c>
      <c r="B42" s="210"/>
      <c r="C42" s="210"/>
      <c r="D42" s="210"/>
      <c r="E42" s="211">
        <v>5.0000000000000001E-3</v>
      </c>
      <c r="F42" s="195" t="s">
        <v>15</v>
      </c>
      <c r="G42" s="210"/>
      <c r="H42" s="21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</row>
    <row r="43" spans="1:44" ht="14.1" customHeight="1" x14ac:dyDescent="0.25">
      <c r="A43" s="206" t="s">
        <v>16</v>
      </c>
      <c r="B43" s="210"/>
      <c r="C43" s="210"/>
      <c r="D43" s="210"/>
      <c r="E43" s="211">
        <v>1.0999999999999999E-2</v>
      </c>
      <c r="F43" s="195" t="s">
        <v>44</v>
      </c>
      <c r="G43" s="210"/>
      <c r="H43" s="21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</row>
    <row r="44" spans="1:44" ht="14.1" customHeight="1" x14ac:dyDescent="0.25">
      <c r="A44" s="206" t="s">
        <v>17</v>
      </c>
      <c r="B44" s="210"/>
      <c r="C44" s="210"/>
      <c r="D44" s="210"/>
      <c r="E44" s="211">
        <v>0.02</v>
      </c>
      <c r="F44" s="195" t="s">
        <v>45</v>
      </c>
      <c r="G44" s="210"/>
      <c r="H44" s="21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</row>
    <row r="45" spans="1:44" ht="14.1" customHeight="1" x14ac:dyDescent="0.25">
      <c r="A45" s="206" t="s">
        <v>18</v>
      </c>
      <c r="B45" s="210"/>
      <c r="C45" s="213"/>
      <c r="D45" s="210"/>
      <c r="E45" s="211">
        <v>0.05</v>
      </c>
      <c r="F45" s="195" t="s">
        <v>44</v>
      </c>
      <c r="G45" s="210"/>
      <c r="H45" s="21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</row>
    <row r="46" spans="1:44" ht="14.1" customHeight="1" x14ac:dyDescent="0.25">
      <c r="A46" s="206" t="s">
        <v>19</v>
      </c>
      <c r="B46" s="207"/>
      <c r="C46" s="207">
        <f>Assumptions!$G$22*Assumptions!$D$22</f>
        <v>1890.6</v>
      </c>
      <c r="D46" s="207"/>
      <c r="E46" s="214">
        <v>3000</v>
      </c>
      <c r="F46" s="195" t="s">
        <v>112</v>
      </c>
      <c r="G46" s="207"/>
      <c r="H46" s="209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</row>
    <row r="47" spans="1:44" ht="14.1" customHeight="1" x14ac:dyDescent="0.25">
      <c r="A47" s="206" t="s">
        <v>20</v>
      </c>
      <c r="B47" s="210"/>
      <c r="C47" s="211">
        <v>0.05</v>
      </c>
      <c r="D47" s="215">
        <v>12</v>
      </c>
      <c r="E47" s="195" t="s">
        <v>47</v>
      </c>
      <c r="F47" s="210"/>
      <c r="G47" s="198">
        <v>6</v>
      </c>
      <c r="H47" s="197" t="s">
        <v>91</v>
      </c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</row>
    <row r="48" spans="1:44" ht="14.1" customHeight="1" x14ac:dyDescent="0.25">
      <c r="A48" s="206" t="s">
        <v>22</v>
      </c>
      <c r="B48" s="210"/>
      <c r="C48" s="211">
        <v>0.01</v>
      </c>
      <c r="D48" s="195" t="s">
        <v>23</v>
      </c>
      <c r="E48" s="210"/>
      <c r="F48" s="210"/>
      <c r="G48" s="210"/>
      <c r="H48" s="21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</row>
    <row r="49" spans="1:44" ht="14.1" customHeight="1" x14ac:dyDescent="0.25">
      <c r="A49" s="206" t="s">
        <v>24</v>
      </c>
      <c r="B49" s="210"/>
      <c r="C49" s="216" t="s">
        <v>103</v>
      </c>
      <c r="D49" s="211">
        <v>0.2</v>
      </c>
      <c r="E49" s="195" t="s">
        <v>25</v>
      </c>
      <c r="F49" s="216" t="s">
        <v>104</v>
      </c>
      <c r="G49" s="217">
        <v>0.06</v>
      </c>
      <c r="H49" s="197" t="s">
        <v>25</v>
      </c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</row>
    <row r="50" spans="1:44" ht="14.1" customHeight="1" thickBot="1" x14ac:dyDescent="0.3">
      <c r="A50" s="199"/>
      <c r="B50" s="188"/>
      <c r="C50" s="188"/>
      <c r="D50" s="188"/>
      <c r="E50" s="188"/>
      <c r="F50" s="188"/>
      <c r="G50" s="188"/>
      <c r="H50" s="189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</row>
    <row r="51" spans="1:44" ht="14.1" customHeigh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</row>
    <row r="52" spans="1:44" ht="14.1" customHeigh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</row>
    <row r="53" spans="1:44" ht="14.1" customHeigh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</row>
    <row r="54" spans="1:44" ht="14.1" customHeigh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</row>
    <row r="55" spans="1:44" ht="14.1" customHeight="1" thickBot="1" x14ac:dyDescent="0.3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</row>
    <row r="56" spans="1:44" ht="12" customHeight="1" x14ac:dyDescent="0.25">
      <c r="A56" s="321" t="s">
        <v>80</v>
      </c>
      <c r="B56" s="322"/>
      <c r="C56" s="322"/>
      <c r="D56" s="322"/>
      <c r="E56" s="322"/>
      <c r="F56" s="322"/>
      <c r="G56" s="160"/>
      <c r="H56" s="161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</row>
    <row r="57" spans="1:44" ht="14.1" customHeight="1" thickBot="1" x14ac:dyDescent="0.3">
      <c r="A57" s="323"/>
      <c r="B57" s="324"/>
      <c r="C57" s="324"/>
      <c r="D57" s="324"/>
      <c r="E57" s="324"/>
      <c r="F57" s="324"/>
      <c r="G57" s="168"/>
      <c r="H57" s="169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</row>
    <row r="58" spans="1:44" ht="14.1" customHeight="1" thickBot="1" x14ac:dyDescent="0.3"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</row>
    <row r="59" spans="1:44" ht="14.1" customHeight="1" x14ac:dyDescent="0.25">
      <c r="A59" s="170" t="s">
        <v>109</v>
      </c>
      <c r="B59" s="191"/>
      <c r="C59" s="191"/>
      <c r="D59" s="191"/>
      <c r="E59" s="191"/>
      <c r="F59" s="191"/>
      <c r="G59" s="191"/>
      <c r="H59" s="218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</row>
    <row r="60" spans="1:44" ht="14.1" customHeight="1" x14ac:dyDescent="0.25">
      <c r="A60" s="172" t="s">
        <v>81</v>
      </c>
      <c r="B60" s="309" t="s">
        <v>136</v>
      </c>
      <c r="C60" s="219"/>
      <c r="D60" s="220"/>
      <c r="E60" s="184"/>
      <c r="F60" s="184"/>
      <c r="G60" s="184"/>
      <c r="H60" s="221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</row>
    <row r="61" spans="1:44" ht="14.1" customHeight="1" x14ac:dyDescent="0.25">
      <c r="A61" s="172" t="s">
        <v>82</v>
      </c>
      <c r="B61" s="184"/>
      <c r="C61" s="222">
        <v>20</v>
      </c>
      <c r="D61" s="223" t="s">
        <v>31</v>
      </c>
      <c r="E61" s="184"/>
      <c r="F61" s="184"/>
      <c r="G61" s="184"/>
      <c r="H61" s="221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</row>
    <row r="62" spans="1:44" ht="14.1" customHeight="1" x14ac:dyDescent="0.25">
      <c r="A62" s="175"/>
      <c r="B62" s="184"/>
      <c r="C62" s="222">
        <v>40</v>
      </c>
      <c r="D62" s="223" t="s">
        <v>32</v>
      </c>
      <c r="E62" s="184"/>
      <c r="F62" s="184"/>
      <c r="G62" s="184"/>
      <c r="H62" s="221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</row>
    <row r="63" spans="1:44" ht="14.1" customHeight="1" x14ac:dyDescent="0.25">
      <c r="A63" s="175"/>
      <c r="B63" s="184"/>
      <c r="C63" s="222">
        <v>80</v>
      </c>
      <c r="D63" s="223" t="s">
        <v>33</v>
      </c>
      <c r="E63" s="184"/>
      <c r="F63" s="184"/>
      <c r="G63" s="184"/>
      <c r="H63" s="221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</row>
    <row r="64" spans="1:44" ht="14.1" customHeight="1" x14ac:dyDescent="0.25">
      <c r="A64" s="175"/>
      <c r="B64" s="184"/>
      <c r="C64" s="222">
        <v>40</v>
      </c>
      <c r="D64" s="223" t="s">
        <v>34</v>
      </c>
      <c r="E64" s="184"/>
      <c r="F64" s="184"/>
      <c r="G64" s="184"/>
      <c r="H64" s="221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</row>
    <row r="65" spans="1:44" ht="14.1" customHeight="1" x14ac:dyDescent="0.25">
      <c r="A65" s="175"/>
      <c r="B65" s="184"/>
      <c r="C65" s="222">
        <v>20</v>
      </c>
      <c r="D65" s="223" t="s">
        <v>35</v>
      </c>
      <c r="E65" s="184"/>
      <c r="F65" s="184"/>
      <c r="G65" s="184"/>
      <c r="H65" s="221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</row>
    <row r="66" spans="1:44" ht="14.1" customHeight="1" thickBot="1" x14ac:dyDescent="0.3">
      <c r="A66" s="186"/>
      <c r="B66" s="187"/>
      <c r="C66" s="187"/>
      <c r="D66" s="187"/>
      <c r="E66" s="187"/>
      <c r="F66" s="187"/>
      <c r="G66" s="187"/>
      <c r="H66" s="224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</row>
    <row r="67" spans="1:44" ht="14.1" customHeight="1" thickBot="1" x14ac:dyDescent="0.3"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</row>
    <row r="68" spans="1:44" ht="14.1" customHeight="1" x14ac:dyDescent="0.25">
      <c r="A68" s="170" t="s">
        <v>83</v>
      </c>
      <c r="B68" s="191"/>
      <c r="C68" s="191"/>
      <c r="D68" s="191"/>
      <c r="E68" s="191"/>
      <c r="F68" s="191"/>
      <c r="G68" s="191"/>
      <c r="H68" s="218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</row>
    <row r="69" spans="1:44" ht="14.1" customHeight="1" x14ac:dyDescent="0.25">
      <c r="A69" s="172" t="s">
        <v>81</v>
      </c>
      <c r="B69" s="310" t="s">
        <v>139</v>
      </c>
      <c r="C69" s="219"/>
      <c r="D69" s="220"/>
      <c r="E69" s="184"/>
      <c r="F69" s="184"/>
      <c r="G69" s="184"/>
      <c r="H69" s="221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</row>
    <row r="70" spans="1:44" ht="14.1" customHeight="1" x14ac:dyDescent="0.25">
      <c r="A70" s="172" t="s">
        <v>82</v>
      </c>
      <c r="B70" s="223"/>
      <c r="C70" s="225"/>
      <c r="D70" s="223" t="s">
        <v>31</v>
      </c>
      <c r="E70" s="184"/>
      <c r="F70" s="184"/>
      <c r="G70" s="184"/>
      <c r="H70" s="221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</row>
    <row r="71" spans="1:44" ht="14.1" customHeight="1" x14ac:dyDescent="0.25">
      <c r="A71" s="175"/>
      <c r="B71" s="223"/>
      <c r="C71" s="222">
        <v>10</v>
      </c>
      <c r="D71" s="223" t="s">
        <v>32</v>
      </c>
      <c r="E71" s="184"/>
      <c r="F71" s="184"/>
      <c r="G71" s="184"/>
      <c r="H71" s="221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</row>
    <row r="72" spans="1:44" ht="14.1" customHeight="1" x14ac:dyDescent="0.25">
      <c r="A72" s="175"/>
      <c r="B72" s="223"/>
      <c r="C72" s="222">
        <v>25</v>
      </c>
      <c r="D72" s="223" t="s">
        <v>33</v>
      </c>
      <c r="E72" s="184"/>
      <c r="F72" s="184"/>
      <c r="G72" s="184"/>
      <c r="H72" s="221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</row>
    <row r="73" spans="1:44" ht="14.1" customHeight="1" x14ac:dyDescent="0.25">
      <c r="A73" s="175"/>
      <c r="B73" s="223"/>
      <c r="C73" s="222">
        <v>10</v>
      </c>
      <c r="D73" s="223" t="s">
        <v>34</v>
      </c>
      <c r="E73" s="184"/>
      <c r="F73" s="184"/>
      <c r="G73" s="184"/>
      <c r="H73" s="221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</row>
    <row r="74" spans="1:44" ht="14.1" customHeight="1" x14ac:dyDescent="0.25">
      <c r="A74" s="175"/>
      <c r="B74" s="184"/>
      <c r="C74" s="222">
        <v>5</v>
      </c>
      <c r="D74" s="223" t="s">
        <v>35</v>
      </c>
      <c r="E74" s="184"/>
      <c r="F74" s="184"/>
      <c r="G74" s="184"/>
      <c r="H74" s="221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</row>
    <row r="75" spans="1:44" ht="14.1" customHeight="1" thickBot="1" x14ac:dyDescent="0.3">
      <c r="A75" s="186"/>
      <c r="B75" s="187"/>
      <c r="C75" s="187"/>
      <c r="D75" s="187"/>
      <c r="E75" s="187"/>
      <c r="F75" s="187"/>
      <c r="G75" s="187"/>
      <c r="H75" s="224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</row>
    <row r="76" spans="1:44" ht="14.1" customHeight="1" thickBot="1" x14ac:dyDescent="0.3"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</row>
    <row r="77" spans="1:44" ht="14.1" customHeight="1" x14ac:dyDescent="0.25">
      <c r="A77" s="170" t="s">
        <v>84</v>
      </c>
      <c r="B77" s="191"/>
      <c r="C77" s="191"/>
      <c r="D77" s="191"/>
      <c r="E77" s="191"/>
      <c r="F77" s="191"/>
      <c r="G77" s="191"/>
      <c r="H77" s="218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</row>
    <row r="78" spans="1:44" ht="14.1" customHeight="1" x14ac:dyDescent="0.25">
      <c r="A78" s="172" t="s">
        <v>81</v>
      </c>
      <c r="B78" s="309" t="s">
        <v>31</v>
      </c>
      <c r="C78" s="219"/>
      <c r="D78" s="220"/>
      <c r="E78" s="184"/>
      <c r="F78" s="184"/>
      <c r="G78" s="184"/>
      <c r="H78" s="221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</row>
    <row r="79" spans="1:44" ht="14.1" customHeight="1" x14ac:dyDescent="0.25">
      <c r="A79" s="172" t="s">
        <v>82</v>
      </c>
      <c r="B79" s="184"/>
      <c r="C79" s="225">
        <v>20</v>
      </c>
      <c r="D79" s="223" t="s">
        <v>31</v>
      </c>
      <c r="E79" s="184"/>
      <c r="F79" s="184"/>
      <c r="G79" s="184"/>
      <c r="H79" s="221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</row>
    <row r="80" spans="1:44" ht="14.1" customHeight="1" x14ac:dyDescent="0.25">
      <c r="A80" s="175"/>
      <c r="B80" s="184"/>
      <c r="C80" s="222"/>
      <c r="D80" s="223" t="s">
        <v>32</v>
      </c>
      <c r="E80" s="184"/>
      <c r="F80" s="184"/>
      <c r="G80" s="184"/>
      <c r="H80" s="221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</row>
    <row r="81" spans="1:44" ht="14.1" customHeight="1" x14ac:dyDescent="0.25">
      <c r="A81" s="175"/>
      <c r="B81" s="184"/>
      <c r="C81" s="222"/>
      <c r="D81" s="223" t="s">
        <v>33</v>
      </c>
      <c r="E81" s="184"/>
      <c r="F81" s="184"/>
      <c r="G81" s="184"/>
      <c r="H81" s="221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</row>
    <row r="82" spans="1:44" ht="14.1" customHeight="1" x14ac:dyDescent="0.25">
      <c r="A82" s="175"/>
      <c r="B82" s="184"/>
      <c r="C82" s="222"/>
      <c r="D82" s="223" t="s">
        <v>34</v>
      </c>
      <c r="E82" s="184"/>
      <c r="F82" s="184"/>
      <c r="G82" s="184"/>
      <c r="H82" s="221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</row>
    <row r="83" spans="1:44" ht="14.1" customHeight="1" x14ac:dyDescent="0.25">
      <c r="A83" s="175"/>
      <c r="B83" s="184"/>
      <c r="C83" s="222"/>
      <c r="D83" s="223" t="s">
        <v>35</v>
      </c>
      <c r="E83" s="184"/>
      <c r="F83" s="184"/>
      <c r="G83" s="184"/>
      <c r="H83" s="221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</row>
    <row r="84" spans="1:44" ht="14.1" customHeight="1" thickBot="1" x14ac:dyDescent="0.3">
      <c r="A84" s="186"/>
      <c r="B84" s="187"/>
      <c r="C84" s="187"/>
      <c r="D84" s="187"/>
      <c r="E84" s="187"/>
      <c r="F84" s="187"/>
      <c r="G84" s="187"/>
      <c r="H84" s="224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</row>
    <row r="85" spans="1:44" ht="14.1" customHeight="1" thickBot="1" x14ac:dyDescent="0.3"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</row>
    <row r="86" spans="1:44" ht="14.1" customHeight="1" x14ac:dyDescent="0.25">
      <c r="A86" s="170" t="s">
        <v>85</v>
      </c>
      <c r="B86" s="191"/>
      <c r="C86" s="191"/>
      <c r="D86" s="191"/>
      <c r="E86" s="191"/>
      <c r="F86" s="191"/>
      <c r="G86" s="191"/>
      <c r="H86" s="218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</row>
    <row r="87" spans="1:44" ht="14.1" customHeight="1" x14ac:dyDescent="0.25">
      <c r="A87" s="172" t="s">
        <v>81</v>
      </c>
      <c r="B87" s="309" t="s">
        <v>137</v>
      </c>
      <c r="C87" s="219"/>
      <c r="D87" s="220"/>
      <c r="E87" s="184"/>
      <c r="F87" s="184"/>
      <c r="G87" s="184"/>
      <c r="H87" s="221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162"/>
      <c r="AR87" s="162"/>
    </row>
    <row r="88" spans="1:44" ht="14.1" customHeight="1" x14ac:dyDescent="0.25">
      <c r="A88" s="172" t="s">
        <v>82</v>
      </c>
      <c r="B88" s="184"/>
      <c r="C88" s="225"/>
      <c r="D88" s="223" t="s">
        <v>31</v>
      </c>
      <c r="E88" s="184"/>
      <c r="F88" s="184"/>
      <c r="G88" s="184"/>
      <c r="H88" s="221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</row>
    <row r="89" spans="1:44" ht="14.1" customHeight="1" x14ac:dyDescent="0.25">
      <c r="A89" s="175"/>
      <c r="B89" s="184"/>
      <c r="C89" s="222">
        <v>4</v>
      </c>
      <c r="D89" s="223" t="s">
        <v>32</v>
      </c>
      <c r="E89" s="184"/>
      <c r="F89" s="184"/>
      <c r="G89" s="184"/>
      <c r="H89" s="221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</row>
    <row r="90" spans="1:44" ht="14.1" customHeight="1" x14ac:dyDescent="0.25">
      <c r="A90" s="175"/>
      <c r="B90" s="184"/>
      <c r="C90" s="222">
        <v>4</v>
      </c>
      <c r="D90" s="223" t="s">
        <v>33</v>
      </c>
      <c r="E90" s="184"/>
      <c r="F90" s="184"/>
      <c r="G90" s="184"/>
      <c r="H90" s="221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</row>
    <row r="91" spans="1:44" ht="14.1" customHeight="1" x14ac:dyDescent="0.25">
      <c r="A91" s="175"/>
      <c r="B91" s="184"/>
      <c r="C91" s="222"/>
      <c r="D91" s="223" t="s">
        <v>34</v>
      </c>
      <c r="E91" s="184"/>
      <c r="F91" s="184"/>
      <c r="G91" s="184"/>
      <c r="H91" s="221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</row>
    <row r="92" spans="1:44" ht="14.1" customHeight="1" x14ac:dyDescent="0.25">
      <c r="A92" s="175"/>
      <c r="B92" s="184"/>
      <c r="C92" s="222"/>
      <c r="D92" s="223" t="s">
        <v>35</v>
      </c>
      <c r="E92" s="184"/>
      <c r="F92" s="184"/>
      <c r="G92" s="184"/>
      <c r="H92" s="221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</row>
    <row r="93" spans="1:44" ht="14.1" customHeight="1" thickBot="1" x14ac:dyDescent="0.3">
      <c r="A93" s="186"/>
      <c r="B93" s="187"/>
      <c r="C93" s="187"/>
      <c r="D93" s="187"/>
      <c r="E93" s="187"/>
      <c r="F93" s="187"/>
      <c r="G93" s="187"/>
      <c r="H93" s="224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</row>
    <row r="94" spans="1:44" ht="14.1" customHeight="1" thickBot="1" x14ac:dyDescent="0.3"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</row>
    <row r="95" spans="1:44" ht="14.1" customHeight="1" x14ac:dyDescent="0.25">
      <c r="A95" s="170" t="s">
        <v>86</v>
      </c>
      <c r="B95" s="191"/>
      <c r="C95" s="191"/>
      <c r="D95" s="191"/>
      <c r="E95" s="191"/>
      <c r="F95" s="191"/>
      <c r="G95" s="191"/>
      <c r="H95" s="218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</row>
    <row r="96" spans="1:44" ht="14.1" customHeight="1" x14ac:dyDescent="0.25">
      <c r="A96" s="172" t="s">
        <v>81</v>
      </c>
      <c r="B96" s="309" t="s">
        <v>138</v>
      </c>
      <c r="C96" s="219"/>
      <c r="D96" s="220"/>
      <c r="E96" s="184"/>
      <c r="F96" s="184"/>
      <c r="G96" s="184"/>
      <c r="H96" s="221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</row>
    <row r="97" spans="1:44" ht="14.1" customHeight="1" x14ac:dyDescent="0.25">
      <c r="A97" s="172" t="s">
        <v>82</v>
      </c>
      <c r="B97" s="184"/>
      <c r="C97" s="225"/>
      <c r="D97" s="223" t="s">
        <v>31</v>
      </c>
      <c r="E97" s="184"/>
      <c r="F97" s="184"/>
      <c r="G97" s="184"/>
      <c r="H97" s="221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</row>
    <row r="98" spans="1:44" ht="14.1" customHeight="1" x14ac:dyDescent="0.25">
      <c r="A98" s="175"/>
      <c r="B98" s="184"/>
      <c r="C98" s="222"/>
      <c r="D98" s="223" t="s">
        <v>32</v>
      </c>
      <c r="E98" s="184"/>
      <c r="F98" s="184"/>
      <c r="G98" s="184"/>
      <c r="H98" s="221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</row>
    <row r="99" spans="1:44" ht="14.1" customHeight="1" x14ac:dyDescent="0.25">
      <c r="A99" s="175"/>
      <c r="B99" s="184"/>
      <c r="C99" s="222"/>
      <c r="D99" s="223" t="s">
        <v>33</v>
      </c>
      <c r="E99" s="184"/>
      <c r="F99" s="184"/>
      <c r="G99" s="184"/>
      <c r="H99" s="221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</row>
    <row r="100" spans="1:44" ht="14.1" customHeight="1" x14ac:dyDescent="0.25">
      <c r="A100" s="175"/>
      <c r="B100" s="184"/>
      <c r="C100" s="222">
        <v>1</v>
      </c>
      <c r="D100" s="223" t="s">
        <v>34</v>
      </c>
      <c r="E100" s="184"/>
      <c r="F100" s="184"/>
      <c r="G100" s="184"/>
      <c r="H100" s="221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</row>
    <row r="101" spans="1:44" ht="14.1" customHeight="1" x14ac:dyDescent="0.25">
      <c r="A101" s="175"/>
      <c r="B101" s="184"/>
      <c r="C101" s="222"/>
      <c r="D101" s="223" t="s">
        <v>35</v>
      </c>
      <c r="E101" s="184"/>
      <c r="F101" s="184"/>
      <c r="G101" s="184"/>
      <c r="H101" s="221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</row>
    <row r="102" spans="1:44" ht="14.1" customHeight="1" thickBot="1" x14ac:dyDescent="0.3">
      <c r="A102" s="186"/>
      <c r="B102" s="187"/>
      <c r="C102" s="187"/>
      <c r="D102" s="187"/>
      <c r="E102" s="187"/>
      <c r="F102" s="187"/>
      <c r="G102" s="187"/>
      <c r="H102" s="224"/>
    </row>
    <row r="103" spans="1:44" ht="14.1" customHeight="1" x14ac:dyDescent="0.25"/>
    <row r="104" spans="1:44" ht="14.1" customHeight="1" x14ac:dyDescent="0.25"/>
    <row r="105" spans="1:44" ht="14.1" customHeight="1" x14ac:dyDescent="0.25"/>
    <row r="106" spans="1:44" ht="12" customHeight="1" x14ac:dyDescent="0.25"/>
    <row r="107" spans="1:44" ht="12" customHeight="1" x14ac:dyDescent="0.25"/>
    <row r="108" spans="1:44" ht="12" customHeight="1" x14ac:dyDescent="0.25"/>
    <row r="109" spans="1:44" ht="12" customHeight="1" x14ac:dyDescent="0.25"/>
    <row r="110" spans="1:44" ht="8.25" customHeight="1" x14ac:dyDescent="0.25"/>
    <row r="111" spans="1:44" ht="12" hidden="1" customHeight="1" x14ac:dyDescent="0.25"/>
    <row r="112" spans="1:44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  <row r="120" ht="12" hidden="1" customHeight="1" x14ac:dyDescent="0.25"/>
    <row r="121" ht="12" hidden="1" customHeight="1" x14ac:dyDescent="0.25"/>
    <row r="122" ht="12" hidden="1" customHeight="1" x14ac:dyDescent="0.25"/>
    <row r="123" ht="12" hidden="1" customHeight="1" x14ac:dyDescent="0.25"/>
    <row r="124" ht="3.75" hidden="1" customHeight="1" x14ac:dyDescent="0.25"/>
    <row r="125" ht="12" hidden="1" customHeight="1" x14ac:dyDescent="0.25"/>
    <row r="126" ht="12" hidden="1" customHeight="1" x14ac:dyDescent="0.25"/>
    <row r="127" ht="12" hidden="1" customHeight="1" x14ac:dyDescent="0.25"/>
    <row r="128" ht="12" hidden="1" customHeight="1" x14ac:dyDescent="0.25"/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  <row r="136" ht="12" hidden="1" customHeight="1" x14ac:dyDescent="0.25"/>
    <row r="137" ht="12" hidden="1" customHeight="1" x14ac:dyDescent="0.25"/>
    <row r="138" ht="12" hidden="1" customHeight="1" x14ac:dyDescent="0.25"/>
    <row r="139" ht="12" hidden="1" customHeight="1" x14ac:dyDescent="0.25"/>
    <row r="140" ht="12" hidden="1" customHeight="1" x14ac:dyDescent="0.25"/>
    <row r="141" ht="12" hidden="1" customHeight="1" x14ac:dyDescent="0.25"/>
    <row r="142" ht="12" hidden="1" customHeight="1" x14ac:dyDescent="0.25"/>
    <row r="143" ht="12" hidden="1" customHeight="1" x14ac:dyDescent="0.25"/>
    <row r="144" ht="12" hidden="1" customHeight="1" x14ac:dyDescent="0.25"/>
    <row r="145" ht="12.95" hidden="1" customHeight="1" x14ac:dyDescent="0.25"/>
    <row r="146" ht="9" hidden="1" customHeight="1" x14ac:dyDescent="0.25"/>
    <row r="147" ht="12.75" hidden="1" customHeight="1" x14ac:dyDescent="0.25"/>
    <row r="148" ht="12.95" hidden="1" customHeight="1" x14ac:dyDescent="0.25"/>
    <row r="149" ht="12.95" hidden="1" customHeight="1" x14ac:dyDescent="0.25"/>
    <row r="150" ht="12.95" hidden="1" customHeight="1" x14ac:dyDescent="0.25"/>
    <row r="151" ht="12.75" hidden="1" customHeight="1" x14ac:dyDescent="0.25"/>
    <row r="152" ht="12.95" hidden="1" customHeight="1" x14ac:dyDescent="0.25"/>
    <row r="153" ht="12.95" hidden="1" customHeight="1" x14ac:dyDescent="0.25"/>
    <row r="154" ht="12.95" hidden="1" customHeight="1" x14ac:dyDescent="0.25"/>
    <row r="155" ht="12.95" hidden="1" customHeight="1" x14ac:dyDescent="0.25"/>
    <row r="156" ht="12.75" hidden="1" customHeight="1" x14ac:dyDescent="0.25"/>
    <row r="157" ht="12.95" hidden="1" customHeight="1" x14ac:dyDescent="0.25"/>
    <row r="158" ht="12.95" hidden="1" customHeight="1" x14ac:dyDescent="0.25"/>
    <row r="159" ht="12.95" hidden="1" customHeight="1" x14ac:dyDescent="0.25"/>
    <row r="160" ht="12.95" hidden="1" customHeight="1" x14ac:dyDescent="0.25"/>
    <row r="161" spans="1:9" ht="12.75" hidden="1" customHeight="1" x14ac:dyDescent="0.25"/>
    <row r="162" spans="1:9" ht="12.75" hidden="1" customHeight="1" x14ac:dyDescent="0.25"/>
    <row r="163" spans="1:9" ht="12.75" hidden="1" customHeight="1" x14ac:dyDescent="0.25"/>
    <row r="164" spans="1:9" ht="6.75" hidden="1" customHeight="1" x14ac:dyDescent="0.25"/>
    <row r="165" spans="1:9" ht="12.95" hidden="1" customHeight="1" x14ac:dyDescent="0.25"/>
    <row r="166" spans="1:9" ht="12.75" hidden="1" customHeight="1" x14ac:dyDescent="0.25"/>
    <row r="167" spans="1:9" ht="12.95" hidden="1" customHeight="1" x14ac:dyDescent="0.25"/>
    <row r="168" spans="1:9" ht="12.75" hidden="1" customHeight="1" x14ac:dyDescent="0.25"/>
    <row r="169" spans="1:9" ht="12.75" hidden="1" customHeight="1" x14ac:dyDescent="0.25"/>
    <row r="170" spans="1:9" ht="12.75" hidden="1" customHeight="1" x14ac:dyDescent="0.25"/>
    <row r="171" spans="1:9" ht="12.95" customHeight="1" x14ac:dyDescent="0.25">
      <c r="A171" s="226"/>
      <c r="B171" s="226"/>
      <c r="C171" s="226"/>
      <c r="D171" s="226"/>
      <c r="E171" s="226"/>
      <c r="F171" s="226"/>
      <c r="G171" s="226"/>
      <c r="H171" s="226"/>
    </row>
    <row r="172" spans="1:9" ht="12.95" customHeight="1" x14ac:dyDescent="0.3">
      <c r="A172" s="227" t="s">
        <v>101</v>
      </c>
      <c r="B172" s="226"/>
      <c r="C172" s="226"/>
      <c r="D172" s="226"/>
      <c r="E172" s="226"/>
      <c r="F172" s="226"/>
      <c r="G172" s="226"/>
      <c r="H172" s="226"/>
    </row>
    <row r="173" spans="1:9" ht="12.95" customHeight="1" thickBot="1" x14ac:dyDescent="0.3"/>
    <row r="174" spans="1:9" ht="12.95" customHeight="1" x14ac:dyDescent="0.25">
      <c r="A174" s="204" t="s">
        <v>116</v>
      </c>
      <c r="B174" s="160"/>
      <c r="C174" s="160"/>
      <c r="D174" s="228" t="s">
        <v>53</v>
      </c>
      <c r="E174" s="228" t="s">
        <v>28</v>
      </c>
      <c r="F174" s="228" t="s">
        <v>133</v>
      </c>
      <c r="G174" s="228" t="s">
        <v>134</v>
      </c>
      <c r="I174" s="162"/>
    </row>
    <row r="175" spans="1:9" ht="12.95" customHeight="1" x14ac:dyDescent="0.25">
      <c r="A175" s="229" t="str">
        <f>B60</f>
        <v>Mixed Residential Large Scale</v>
      </c>
      <c r="B175" s="230"/>
      <c r="C175" s="231"/>
      <c r="D175" s="232">
        <f>'Scenario 1'!I202</f>
        <v>1637102.8268601254</v>
      </c>
      <c r="E175" s="233">
        <f>'Scenario 1'!S202</f>
        <v>2208754.4334942633</v>
      </c>
      <c r="F175" s="298">
        <f>'Scenario 1'!AC202</f>
        <v>2208754.4334942633</v>
      </c>
      <c r="G175" s="312">
        <f>'Scenario 1'!AM202</f>
        <v>3427402.2439732277</v>
      </c>
      <c r="I175" s="162"/>
    </row>
    <row r="176" spans="1:9" ht="12.95" customHeight="1" x14ac:dyDescent="0.25">
      <c r="A176" s="229" t="str">
        <f>B69</f>
        <v>Mixed Residential Medium Scale</v>
      </c>
      <c r="B176" s="230"/>
      <c r="C176" s="231"/>
      <c r="D176" s="232">
        <f>'Scenario 2'!I202</f>
        <v>1784788.3513516695</v>
      </c>
      <c r="E176" s="233">
        <f>'Scenario 2'!S202</f>
        <v>2325354.8378580273</v>
      </c>
      <c r="F176" s="311">
        <f>'Scenario 2'!AC202</f>
        <v>2325354.8378580273</v>
      </c>
      <c r="G176" s="312">
        <f>'Scenario 2'!AM202</f>
        <v>3587469.1350207827</v>
      </c>
    </row>
    <row r="177" spans="1:7" ht="12.95" customHeight="1" x14ac:dyDescent="0.25">
      <c r="A177" s="229" t="str">
        <f>B78</f>
        <v>Apartments</v>
      </c>
      <c r="B177" s="230"/>
      <c r="C177" s="231"/>
      <c r="D177" s="232">
        <v>250000</v>
      </c>
      <c r="E177" s="233">
        <v>250000</v>
      </c>
      <c r="F177" s="311">
        <v>250000</v>
      </c>
      <c r="G177" s="312">
        <v>250000</v>
      </c>
    </row>
    <row r="178" spans="1:7" x14ac:dyDescent="0.25">
      <c r="A178" s="229" t="str">
        <f>B87</f>
        <v>Small Scale Housing</v>
      </c>
      <c r="B178" s="230"/>
      <c r="C178" s="231"/>
      <c r="D178" s="232">
        <f>'Scenario 4'!I202</f>
        <v>1851461.8235749989</v>
      </c>
      <c r="E178" s="233">
        <f>'Scenario 4'!S202</f>
        <v>2414772.6060554003</v>
      </c>
      <c r="F178" s="311">
        <f>'Scenario 4'!AC202</f>
        <v>2414772.6060554003</v>
      </c>
      <c r="G178" s="312">
        <f>'Scenario 4'!AM202</f>
        <v>3881980.5364235844</v>
      </c>
    </row>
    <row r="179" spans="1:7" ht="15.75" thickBot="1" x14ac:dyDescent="0.3">
      <c r="A179" s="234" t="str">
        <f>B96</f>
        <v>Single Dwelling</v>
      </c>
      <c r="B179" s="235"/>
      <c r="C179" s="236"/>
      <c r="D179" s="237">
        <f>'Scenario 5'!I202</f>
        <v>1724235.4637355828</v>
      </c>
      <c r="E179" s="238">
        <f>'Scenario 5'!S202</f>
        <v>2246535.9832057352</v>
      </c>
      <c r="F179" s="311">
        <f>'Scenario 5'!AC202</f>
        <v>2246535.9832057352</v>
      </c>
      <c r="G179" s="312">
        <f>'Scenario 5'!AM202</f>
        <v>3226139.6241675317</v>
      </c>
    </row>
    <row r="180" spans="1:7" x14ac:dyDescent="0.25">
      <c r="A180" s="239" t="s">
        <v>111</v>
      </c>
      <c r="B180" s="240"/>
      <c r="C180" s="240"/>
      <c r="D180" s="241"/>
    </row>
    <row r="181" spans="1:7" x14ac:dyDescent="0.25">
      <c r="A181" s="242" t="s">
        <v>110</v>
      </c>
      <c r="B181" s="173"/>
      <c r="C181" s="173"/>
      <c r="D181" s="243">
        <v>600000</v>
      </c>
    </row>
    <row r="182" spans="1:7" ht="15.75" thickBot="1" x14ac:dyDescent="0.3">
      <c r="A182" s="244" t="s">
        <v>113</v>
      </c>
      <c r="B182" s="188"/>
      <c r="C182" s="188"/>
      <c r="D182" s="245">
        <v>20000</v>
      </c>
    </row>
    <row r="183" spans="1:7" x14ac:dyDescent="0.25">
      <c r="A183" s="246"/>
      <c r="B183" s="247"/>
      <c r="C183" s="247"/>
      <c r="D183" s="248"/>
    </row>
    <row r="184" spans="1:7" ht="15.75" thickBot="1" x14ac:dyDescent="0.3">
      <c r="A184" s="244" t="s">
        <v>114</v>
      </c>
      <c r="B184" s="187"/>
      <c r="C184" s="187"/>
      <c r="D184" s="249">
        <v>0.5</v>
      </c>
    </row>
    <row r="185" spans="1:7" ht="5.25" customHeight="1" thickBot="1" x14ac:dyDescent="0.3"/>
    <row r="186" spans="1:7" ht="3.75" hidden="1" customHeight="1" thickBot="1" x14ac:dyDescent="0.3"/>
    <row r="187" spans="1:7" hidden="1" x14ac:dyDescent="0.25"/>
    <row r="188" spans="1:7" hidden="1" x14ac:dyDescent="0.25"/>
    <row r="189" spans="1:7" hidden="1" x14ac:dyDescent="0.25"/>
    <row r="190" spans="1:7" hidden="1" x14ac:dyDescent="0.25"/>
    <row r="191" spans="1:7" ht="10.5" hidden="1" customHeight="1" x14ac:dyDescent="0.25"/>
    <row r="192" spans="1:7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t="15.75" hidden="1" thickBot="1" x14ac:dyDescent="0.3"/>
    <row r="206" ht="15.75" hidden="1" thickBot="1" x14ac:dyDescent="0.3"/>
    <row r="207" ht="15.75" hidden="1" thickBot="1" x14ac:dyDescent="0.3"/>
    <row r="208" ht="15.75" hidden="1" thickBot="1" x14ac:dyDescent="0.3"/>
    <row r="209" spans="1:5" ht="15.75" hidden="1" thickBot="1" x14ac:dyDescent="0.3"/>
    <row r="210" spans="1:5" x14ac:dyDescent="0.25">
      <c r="A210" s="250" t="s">
        <v>102</v>
      </c>
      <c r="B210" s="191"/>
      <c r="C210" s="191"/>
      <c r="D210" s="218"/>
    </row>
    <row r="211" spans="1:5" ht="15.75" thickBot="1" x14ac:dyDescent="0.3">
      <c r="A211" s="186" t="s">
        <v>119</v>
      </c>
      <c r="B211" s="187"/>
      <c r="C211" s="187"/>
      <c r="D211" s="251">
        <v>1</v>
      </c>
    </row>
    <row r="212" spans="1:5" ht="15.75" thickBot="1" x14ac:dyDescent="0.3"/>
    <row r="213" spans="1:5" x14ac:dyDescent="0.25">
      <c r="A213" s="250" t="s">
        <v>98</v>
      </c>
      <c r="B213" s="191"/>
      <c r="C213" s="191"/>
      <c r="D213" s="191"/>
      <c r="E213" s="218"/>
    </row>
    <row r="214" spans="1:5" x14ac:dyDescent="0.25">
      <c r="A214" s="252" t="s">
        <v>94</v>
      </c>
      <c r="B214" s="253" t="s">
        <v>95</v>
      </c>
      <c r="C214" s="253" t="s">
        <v>96</v>
      </c>
      <c r="D214" s="253" t="s">
        <v>38</v>
      </c>
      <c r="E214" s="254" t="s">
        <v>97</v>
      </c>
    </row>
    <row r="215" spans="1:5" ht="15.75" thickBot="1" x14ac:dyDescent="0.3">
      <c r="A215" s="255">
        <v>100</v>
      </c>
      <c r="B215" s="256">
        <v>40</v>
      </c>
      <c r="C215" s="256">
        <v>35</v>
      </c>
      <c r="D215" s="256">
        <v>25</v>
      </c>
      <c r="E215" s="257">
        <v>20</v>
      </c>
    </row>
    <row r="216" spans="1:5" ht="15.75" thickBot="1" x14ac:dyDescent="0.3"/>
    <row r="217" spans="1:5" x14ac:dyDescent="0.25">
      <c r="A217" s="170" t="s">
        <v>120</v>
      </c>
      <c r="B217" s="200"/>
      <c r="C217" s="200"/>
      <c r="D217" s="218"/>
    </row>
    <row r="218" spans="1:5" x14ac:dyDescent="0.25">
      <c r="A218" s="175" t="s">
        <v>121</v>
      </c>
      <c r="B218" s="184"/>
      <c r="C218" s="184"/>
      <c r="D218" s="221"/>
    </row>
    <row r="219" spans="1:5" x14ac:dyDescent="0.25">
      <c r="A219" s="258" t="str">
        <f>D12</f>
        <v>Intermediate</v>
      </c>
      <c r="B219" s="259" t="s">
        <v>123</v>
      </c>
      <c r="C219" s="260" t="s">
        <v>122</v>
      </c>
      <c r="D219" s="261" t="s">
        <v>126</v>
      </c>
    </row>
    <row r="220" spans="1:5" x14ac:dyDescent="0.25">
      <c r="A220" s="262" t="s">
        <v>31</v>
      </c>
      <c r="B220" s="263">
        <v>65</v>
      </c>
      <c r="C220" s="264">
        <v>0.2</v>
      </c>
      <c r="D220" s="265">
        <v>1644</v>
      </c>
    </row>
    <row r="221" spans="1:5" x14ac:dyDescent="0.25">
      <c r="A221" s="262" t="s">
        <v>64</v>
      </c>
      <c r="B221" s="263">
        <v>75</v>
      </c>
      <c r="C221" s="264">
        <v>0.6</v>
      </c>
      <c r="D221" s="265">
        <v>1120</v>
      </c>
    </row>
    <row r="222" spans="1:5" x14ac:dyDescent="0.25">
      <c r="A222" s="262" t="s">
        <v>65</v>
      </c>
      <c r="B222" s="263">
        <v>90</v>
      </c>
      <c r="C222" s="264">
        <v>0.2</v>
      </c>
      <c r="D222" s="265">
        <v>1120</v>
      </c>
    </row>
    <row r="223" spans="1:5" x14ac:dyDescent="0.25">
      <c r="A223" s="266"/>
      <c r="B223" s="267"/>
      <c r="C223" s="268"/>
      <c r="D223" s="269"/>
    </row>
    <row r="224" spans="1:5" x14ac:dyDescent="0.25">
      <c r="A224" s="270" t="str">
        <f>E12</f>
        <v>Social Rent</v>
      </c>
      <c r="B224" s="259" t="s">
        <v>123</v>
      </c>
      <c r="C224" s="260" t="s">
        <v>122</v>
      </c>
      <c r="D224" s="271" t="s">
        <v>126</v>
      </c>
    </row>
    <row r="225" spans="1:4" x14ac:dyDescent="0.25">
      <c r="A225" s="262" t="s">
        <v>31</v>
      </c>
      <c r="B225" s="263">
        <v>65</v>
      </c>
      <c r="C225" s="264">
        <v>0.2</v>
      </c>
      <c r="D225" s="265">
        <v>1644</v>
      </c>
    </row>
    <row r="226" spans="1:4" x14ac:dyDescent="0.25">
      <c r="A226" s="262" t="s">
        <v>64</v>
      </c>
      <c r="B226" s="263">
        <v>75</v>
      </c>
      <c r="C226" s="264">
        <v>0.6</v>
      </c>
      <c r="D226" s="265">
        <v>1120</v>
      </c>
    </row>
    <row r="227" spans="1:4" x14ac:dyDescent="0.25">
      <c r="A227" s="262" t="s">
        <v>65</v>
      </c>
      <c r="B227" s="263">
        <v>90</v>
      </c>
      <c r="C227" s="264">
        <v>0.2</v>
      </c>
      <c r="D227" s="265">
        <v>1120</v>
      </c>
    </row>
    <row r="228" spans="1:4" x14ac:dyDescent="0.25">
      <c r="A228" s="266"/>
      <c r="B228" s="267"/>
      <c r="C228" s="268"/>
      <c r="D228" s="269"/>
    </row>
    <row r="229" spans="1:4" x14ac:dyDescent="0.25">
      <c r="A229" s="270" t="str">
        <f>F12</f>
        <v>Affordable Rent</v>
      </c>
      <c r="B229" s="259" t="s">
        <v>123</v>
      </c>
      <c r="C229" s="260" t="s">
        <v>122</v>
      </c>
      <c r="D229" s="271" t="s">
        <v>126</v>
      </c>
    </row>
    <row r="230" spans="1:4" x14ac:dyDescent="0.25">
      <c r="A230" s="262" t="s">
        <v>31</v>
      </c>
      <c r="B230" s="263">
        <v>65</v>
      </c>
      <c r="C230" s="264">
        <v>0.2</v>
      </c>
      <c r="D230" s="265">
        <v>1644</v>
      </c>
    </row>
    <row r="231" spans="1:4" x14ac:dyDescent="0.25">
      <c r="A231" s="262" t="s">
        <v>64</v>
      </c>
      <c r="B231" s="263">
        <v>75</v>
      </c>
      <c r="C231" s="264">
        <v>0.6</v>
      </c>
      <c r="D231" s="265">
        <v>1120</v>
      </c>
    </row>
    <row r="232" spans="1:4" x14ac:dyDescent="0.25">
      <c r="A232" s="262" t="s">
        <v>65</v>
      </c>
      <c r="B232" s="263">
        <v>90</v>
      </c>
      <c r="C232" s="264">
        <v>0.2</v>
      </c>
      <c r="D232" s="265">
        <v>1120</v>
      </c>
    </row>
    <row r="233" spans="1:4" ht="15.75" thickBot="1" x14ac:dyDescent="0.3">
      <c r="A233" s="186"/>
      <c r="B233" s="187"/>
      <c r="C233" s="187"/>
      <c r="D233" s="224"/>
    </row>
  </sheetData>
  <mergeCells count="3">
    <mergeCell ref="A7:D8"/>
    <mergeCell ref="D2:H4"/>
    <mergeCell ref="A56:F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85725</xdr:rowOff>
              </from>
              <to>
                <xdr:col>2</xdr:col>
                <xdr:colOff>142875</xdr:colOff>
                <xdr:row>4</xdr:row>
                <xdr:rowOff>95250</xdr:rowOff>
              </to>
            </anchor>
          </objectPr>
        </oleObject>
      </mc:Choice>
      <mc:Fallback>
        <oleObject progId="CorelDRAW.Graphic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topLeftCell="A5" zoomScale="60" zoomScaleNormal="60" workbookViewId="0">
      <selection activeCell="C21" sqref="C21"/>
    </sheetView>
  </sheetViews>
  <sheetFormatPr defaultRowHeight="15" x14ac:dyDescent="0.25"/>
  <cols>
    <col min="1" max="1" width="30.7109375" customWidth="1"/>
    <col min="2" max="7" width="18.7109375" customWidth="1"/>
    <col min="8" max="10" width="15.7109375" customWidth="1"/>
  </cols>
  <sheetData>
    <row r="1" spans="1:6" x14ac:dyDescent="0.25">
      <c r="A1" s="66"/>
      <c r="B1" s="60"/>
      <c r="C1" s="327" t="s">
        <v>90</v>
      </c>
      <c r="D1" s="327"/>
      <c r="E1" s="327"/>
      <c r="F1" s="328"/>
    </row>
    <row r="2" spans="1:6" x14ac:dyDescent="0.25">
      <c r="A2" s="67"/>
      <c r="B2" s="2"/>
      <c r="C2" s="329"/>
      <c r="D2" s="329"/>
      <c r="E2" s="329"/>
      <c r="F2" s="330"/>
    </row>
    <row r="3" spans="1:6" ht="17.25" customHeight="1" x14ac:dyDescent="0.25">
      <c r="A3" s="67"/>
      <c r="B3" s="2"/>
      <c r="C3" s="331"/>
      <c r="D3" s="331"/>
      <c r="E3" s="331"/>
      <c r="F3" s="332"/>
    </row>
    <row r="4" spans="1:6" x14ac:dyDescent="0.25">
      <c r="A4" s="68" t="s">
        <v>140</v>
      </c>
      <c r="B4" s="333" t="str">
        <f>Assumptions!B60</f>
        <v>Mixed Residential Large Scale</v>
      </c>
      <c r="C4" s="333" t="str">
        <f>Assumptions!B69</f>
        <v>Mixed Residential Medium Scale</v>
      </c>
      <c r="D4" s="333" t="str">
        <f>Assumptions!B78</f>
        <v>Apartments</v>
      </c>
      <c r="E4" s="333" t="str">
        <f>Assumptions!B87</f>
        <v>Small Scale Housing</v>
      </c>
      <c r="F4" s="335" t="str">
        <f>Assumptions!B96</f>
        <v>Single Dwelling</v>
      </c>
    </row>
    <row r="5" spans="1:6" x14ac:dyDescent="0.25">
      <c r="A5" s="69"/>
      <c r="B5" s="334"/>
      <c r="C5" s="334"/>
      <c r="D5" s="334"/>
      <c r="E5" s="334"/>
      <c r="F5" s="336"/>
    </row>
    <row r="6" spans="1:6" x14ac:dyDescent="0.25">
      <c r="A6" s="70" t="str">
        <f>Assumptions!A13</f>
        <v>Zone 1</v>
      </c>
      <c r="B6" s="63"/>
      <c r="C6" s="63"/>
      <c r="D6" s="63"/>
      <c r="E6" s="63"/>
      <c r="F6" s="71"/>
    </row>
    <row r="7" spans="1:6" x14ac:dyDescent="0.25">
      <c r="A7" s="72" t="s">
        <v>115</v>
      </c>
      <c r="B7" s="57">
        <f>'Scenario 1'!I66</f>
        <v>139.97683782066341</v>
      </c>
      <c r="C7" s="57">
        <f>'Scenario 2'!I66</f>
        <v>168.02172014060059</v>
      </c>
      <c r="D7" s="57">
        <f>'Scenario 3'!I66</f>
        <v>-515.44511337820916</v>
      </c>
      <c r="E7" s="57">
        <f>'Scenario 4'!I66</f>
        <v>229.58504451630412</v>
      </c>
      <c r="F7" s="73">
        <f>'Scenario 5'!I66</f>
        <v>229.40611502399599</v>
      </c>
    </row>
    <row r="8" spans="1:6" x14ac:dyDescent="0.25">
      <c r="A8" s="72" t="s">
        <v>100</v>
      </c>
      <c r="B8" s="57">
        <f>'Scenario 1'!I134</f>
        <v>29.779709931477377</v>
      </c>
      <c r="C8" s="57">
        <f>'Scenario 2'!I134</f>
        <v>54.500363478203717</v>
      </c>
      <c r="D8" s="57">
        <f>'Scenario 3'!I134</f>
        <v>-576.86000931533567</v>
      </c>
      <c r="E8" s="57">
        <f>'Scenario 4'!I134</f>
        <v>117.48860755334432</v>
      </c>
      <c r="F8" s="73">
        <f>'Scenario 5'!I134</f>
        <v>123.20875562874038</v>
      </c>
    </row>
    <row r="9" spans="1:6" x14ac:dyDescent="0.25">
      <c r="A9" s="74" t="str">
        <f>Assumptions!A14</f>
        <v>Zone 2 Leake Keyworth Bingham</v>
      </c>
      <c r="B9" s="56"/>
      <c r="C9" s="55"/>
      <c r="D9" s="55"/>
      <c r="E9" s="55"/>
      <c r="F9" s="75"/>
    </row>
    <row r="10" spans="1:6" x14ac:dyDescent="0.25">
      <c r="A10" s="76" t="str">
        <f>A7</f>
        <v>Greenfield</v>
      </c>
      <c r="B10" s="56">
        <f>'Scenario 1'!S66</f>
        <v>167.2776543463726</v>
      </c>
      <c r="C10" s="56">
        <f>'Scenario 2'!S66</f>
        <v>193.3066224729711</v>
      </c>
      <c r="D10" s="56">
        <f>'Scenario 3'!S66</f>
        <v>-293.8667113490049</v>
      </c>
      <c r="E10" s="56">
        <f>'Scenario 4'!S66</f>
        <v>303.41706394590545</v>
      </c>
      <c r="F10" s="77">
        <f>'Scenario 5'!S66</f>
        <v>307.87363994191981</v>
      </c>
    </row>
    <row r="11" spans="1:6" x14ac:dyDescent="0.25">
      <c r="A11" s="76" t="str">
        <f>A8</f>
        <v>Brownfield</v>
      </c>
      <c r="B11" s="56">
        <f>'Scenario 1'!S134</f>
        <v>46.788807176599569</v>
      </c>
      <c r="C11" s="56">
        <f>'Scenario 2'!S134</f>
        <v>69.74981444036176</v>
      </c>
      <c r="D11" s="56">
        <f>'Scenario 3'!S134</f>
        <v>-370.78251986412437</v>
      </c>
      <c r="E11" s="56">
        <f>'Scenario 4'!S134</f>
        <v>197.92978076108548</v>
      </c>
      <c r="F11" s="77">
        <f>'Scenario 5'!S134</f>
        <v>201.67628054666469</v>
      </c>
    </row>
    <row r="12" spans="1:6" x14ac:dyDescent="0.25">
      <c r="A12" s="274" t="str">
        <f>Assumptions!A15</f>
        <v>Zone 2</v>
      </c>
      <c r="B12" s="275"/>
      <c r="C12" s="276"/>
      <c r="D12" s="276"/>
      <c r="E12" s="276"/>
      <c r="F12" s="277"/>
    </row>
    <row r="13" spans="1:6" x14ac:dyDescent="0.25">
      <c r="A13" s="278" t="str">
        <f>A10</f>
        <v>Greenfield</v>
      </c>
      <c r="B13" s="275">
        <f>'Scenario 1'!AC66</f>
        <v>99.003999639478081</v>
      </c>
      <c r="C13" s="275">
        <f>'Scenario 2'!AC66</f>
        <v>124.13910769069632</v>
      </c>
      <c r="D13" s="275">
        <f>'Scenario 3'!AC66</f>
        <v>-329.39134609053207</v>
      </c>
      <c r="E13" s="275">
        <f>'Scenario 4'!AC66</f>
        <v>303.41706394590545</v>
      </c>
      <c r="F13" s="279">
        <f>'Scenario 5'!AC66</f>
        <v>307.87363994191981</v>
      </c>
    </row>
    <row r="14" spans="1:6" x14ac:dyDescent="0.25">
      <c r="A14" s="278" t="str">
        <f>A11</f>
        <v>Brownfield</v>
      </c>
      <c r="B14" s="275">
        <f>'Scenario 1'!AC134</f>
        <v>-34.717058033907861</v>
      </c>
      <c r="C14" s="275">
        <f>'Scenario 2'!AC134</f>
        <v>-12.320423532188824</v>
      </c>
      <c r="D14" s="275">
        <f>'Scenario 3'!AC134</f>
        <v>-426.23689934878382</v>
      </c>
      <c r="E14" s="275">
        <f>'Scenario 4'!AC134</f>
        <v>197.92978076108548</v>
      </c>
      <c r="F14" s="279">
        <f>'Scenario 5'!AC134</f>
        <v>201.67628054666469</v>
      </c>
    </row>
    <row r="15" spans="1:6" x14ac:dyDescent="0.25">
      <c r="A15" s="280" t="str">
        <f>Assumptions!A16</f>
        <v>Zone 3</v>
      </c>
      <c r="B15" s="281"/>
      <c r="C15" s="282"/>
      <c r="D15" s="282"/>
      <c r="E15" s="282"/>
      <c r="F15" s="283"/>
    </row>
    <row r="16" spans="1:6" x14ac:dyDescent="0.25">
      <c r="A16" s="284" t="str">
        <f>A13</f>
        <v>Greenfield</v>
      </c>
      <c r="B16" s="281">
        <f>'Scenario 1'!AM66</f>
        <v>287.92318408892447</v>
      </c>
      <c r="C16" s="281">
        <f>'Scenario 2'!AM66</f>
        <v>321.897009899826</v>
      </c>
      <c r="D16" s="281">
        <f>'Scenario 3'!AM66</f>
        <v>-73.775377387826197</v>
      </c>
      <c r="E16" s="281">
        <f>'Scenario 4'!AM66</f>
        <v>512.93538123929841</v>
      </c>
      <c r="F16" s="285">
        <f>'Scenario 5'!AM66</f>
        <v>455.04384223242522</v>
      </c>
    </row>
    <row r="17" spans="1:6" x14ac:dyDescent="0.25">
      <c r="A17" s="284" t="str">
        <f>A14</f>
        <v>Brownfield</v>
      </c>
      <c r="B17" s="281">
        <f>'Scenario 1'!AM134</f>
        <v>154.20212641554016</v>
      </c>
      <c r="C17" s="281">
        <f>'Scenario 2'!AM134</f>
        <v>185.43747867694032</v>
      </c>
      <c r="D17" s="281">
        <f>'Scenario 3'!AM134</f>
        <v>-170.62093064607745</v>
      </c>
      <c r="E17" s="281">
        <f>'Scenario 4'!AM134</f>
        <v>407.44809805447778</v>
      </c>
      <c r="F17" s="285">
        <f>'Scenario 5'!AM134</f>
        <v>348.84648283717007</v>
      </c>
    </row>
    <row r="38" spans="5:5" x14ac:dyDescent="0.25">
      <c r="E38" s="54"/>
    </row>
  </sheetData>
  <mergeCells count="6">
    <mergeCell ref="C1:F3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12" shapeId="1638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28575</xdr:rowOff>
              </from>
              <to>
                <xdr:col>0</xdr:col>
                <xdr:colOff>1438275</xdr:colOff>
                <xdr:row>2</xdr:row>
                <xdr:rowOff>200025</xdr:rowOff>
              </to>
            </anchor>
          </objectPr>
        </oleObject>
      </mc:Choice>
      <mc:Fallback>
        <oleObject progId="CorelDRAW.Graphic.12" shapeId="1638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16"/>
  <sheetViews>
    <sheetView topLeftCell="H140" zoomScale="60" zoomScaleNormal="60" workbookViewId="0">
      <selection activeCell="I117" sqref="I117"/>
    </sheetView>
  </sheetViews>
  <sheetFormatPr defaultColWidth="8.85546875" defaultRowHeight="15" x14ac:dyDescent="0.25"/>
  <cols>
    <col min="1" max="6" width="8.85546875" style="88"/>
    <col min="7" max="7" width="6.7109375" style="88" customWidth="1"/>
    <col min="8" max="8" width="8.85546875" style="88"/>
    <col min="9" max="9" width="12.7109375" style="88" customWidth="1"/>
    <col min="10" max="10" width="1.7109375" style="88" customWidth="1"/>
    <col min="11" max="16" width="8.85546875" style="88"/>
    <col min="17" max="17" width="6.7109375" style="88" customWidth="1"/>
    <col min="18" max="18" width="8.85546875" style="88"/>
    <col min="19" max="19" width="12.7109375" style="88" customWidth="1"/>
    <col min="20" max="20" width="1.7109375" style="88" customWidth="1"/>
    <col min="21" max="26" width="8.85546875" style="88"/>
    <col min="27" max="27" width="6.7109375" style="88" customWidth="1"/>
    <col min="28" max="28" width="8.85546875" style="88"/>
    <col min="29" max="29" width="12.7109375" style="88" customWidth="1"/>
    <col min="30" max="30" width="1.7109375" style="88" customWidth="1"/>
    <col min="31" max="36" width="8.85546875" style="88"/>
    <col min="37" max="37" width="6.7109375" style="88" customWidth="1"/>
    <col min="38" max="38" width="8.85546875" style="88"/>
    <col min="39" max="39" width="12.7109375" style="88" customWidth="1"/>
    <col min="40" max="40" width="1.7109375" style="88" customWidth="1"/>
    <col min="41" max="46" width="8.85546875" style="88"/>
    <col min="47" max="47" width="6.7109375" style="88" customWidth="1"/>
    <col min="48" max="48" width="8.85546875" style="88"/>
    <col min="49" max="49" width="12.7109375" style="88" customWidth="1"/>
    <col min="50" max="16384" width="8.85546875" style="88"/>
  </cols>
  <sheetData>
    <row r="1" spans="1:39" ht="11.1" customHeight="1" x14ac:dyDescent="0.3">
      <c r="A1" s="84"/>
      <c r="B1" s="85"/>
      <c r="C1" s="85"/>
      <c r="D1" s="86"/>
      <c r="E1" s="87"/>
      <c r="F1" s="87"/>
      <c r="G1" s="87"/>
      <c r="H1" s="87"/>
      <c r="I1" s="87"/>
      <c r="K1" s="84"/>
      <c r="L1" s="85"/>
      <c r="M1" s="85"/>
      <c r="N1" s="86"/>
      <c r="O1" s="87"/>
      <c r="P1" s="87"/>
      <c r="Q1" s="87"/>
      <c r="R1" s="87"/>
      <c r="S1" s="87"/>
      <c r="U1" s="84"/>
      <c r="V1" s="85"/>
      <c r="W1" s="85"/>
      <c r="X1" s="86"/>
      <c r="Y1" s="87"/>
      <c r="Z1" s="87"/>
      <c r="AA1" s="87"/>
      <c r="AB1" s="87"/>
      <c r="AC1" s="87"/>
      <c r="AE1" s="84"/>
      <c r="AF1" s="85"/>
      <c r="AG1" s="85"/>
      <c r="AH1" s="86"/>
      <c r="AI1" s="87"/>
      <c r="AJ1" s="87"/>
      <c r="AK1" s="87"/>
      <c r="AL1" s="87"/>
      <c r="AM1" s="87"/>
    </row>
    <row r="2" spans="1:39" ht="11.1" customHeight="1" x14ac:dyDescent="0.25">
      <c r="A2" s="84"/>
      <c r="B2" s="84"/>
      <c r="C2" s="84"/>
      <c r="D2" s="337" t="s">
        <v>54</v>
      </c>
      <c r="E2" s="337"/>
      <c r="F2" s="337"/>
      <c r="G2" s="337"/>
      <c r="H2" s="337"/>
      <c r="I2" s="337"/>
      <c r="K2" s="84"/>
      <c r="L2" s="84"/>
      <c r="M2" s="84"/>
      <c r="N2" s="337" t="s">
        <v>54</v>
      </c>
      <c r="O2" s="337"/>
      <c r="P2" s="337"/>
      <c r="Q2" s="337"/>
      <c r="R2" s="337"/>
      <c r="S2" s="337"/>
      <c r="U2" s="84"/>
      <c r="V2" s="84"/>
      <c r="W2" s="84"/>
      <c r="X2" s="337" t="s">
        <v>54</v>
      </c>
      <c r="Y2" s="337"/>
      <c r="Z2" s="337"/>
      <c r="AA2" s="337"/>
      <c r="AB2" s="337"/>
      <c r="AC2" s="337"/>
      <c r="AE2" s="84"/>
      <c r="AF2" s="84"/>
      <c r="AG2" s="84"/>
      <c r="AH2" s="337" t="s">
        <v>54</v>
      </c>
      <c r="AI2" s="337"/>
      <c r="AJ2" s="337"/>
      <c r="AK2" s="337"/>
      <c r="AL2" s="337"/>
      <c r="AM2" s="337"/>
    </row>
    <row r="3" spans="1:39" ht="11.1" customHeight="1" x14ac:dyDescent="0.25">
      <c r="A3" s="84"/>
      <c r="B3" s="84"/>
      <c r="C3" s="84"/>
      <c r="D3" s="337"/>
      <c r="E3" s="337"/>
      <c r="F3" s="337"/>
      <c r="G3" s="337"/>
      <c r="H3" s="337"/>
      <c r="I3" s="337"/>
      <c r="K3" s="84"/>
      <c r="L3" s="84"/>
      <c r="M3" s="84"/>
      <c r="N3" s="337"/>
      <c r="O3" s="337"/>
      <c r="P3" s="337"/>
      <c r="Q3" s="337"/>
      <c r="R3" s="337"/>
      <c r="S3" s="337"/>
      <c r="U3" s="84"/>
      <c r="V3" s="84"/>
      <c r="W3" s="84"/>
      <c r="X3" s="337"/>
      <c r="Y3" s="337"/>
      <c r="Z3" s="337"/>
      <c r="AA3" s="337"/>
      <c r="AB3" s="337"/>
      <c r="AC3" s="337"/>
      <c r="AE3" s="84"/>
      <c r="AF3" s="84"/>
      <c r="AG3" s="84"/>
      <c r="AH3" s="337"/>
      <c r="AI3" s="337"/>
      <c r="AJ3" s="337"/>
      <c r="AK3" s="337"/>
      <c r="AL3" s="337"/>
      <c r="AM3" s="337"/>
    </row>
    <row r="4" spans="1:39" ht="11.1" customHeight="1" x14ac:dyDescent="0.25">
      <c r="A4" s="84"/>
      <c r="B4" s="84"/>
      <c r="C4" s="84"/>
      <c r="D4" s="337"/>
      <c r="E4" s="337"/>
      <c r="F4" s="337"/>
      <c r="G4" s="337"/>
      <c r="H4" s="337"/>
      <c r="I4" s="337"/>
      <c r="K4" s="84"/>
      <c r="L4" s="84"/>
      <c r="M4" s="84"/>
      <c r="N4" s="337"/>
      <c r="O4" s="337"/>
      <c r="P4" s="337"/>
      <c r="Q4" s="337"/>
      <c r="R4" s="337"/>
      <c r="S4" s="337"/>
      <c r="U4" s="84"/>
      <c r="V4" s="84"/>
      <c r="W4" s="84"/>
      <c r="X4" s="337"/>
      <c r="Y4" s="337"/>
      <c r="Z4" s="337"/>
      <c r="AA4" s="337"/>
      <c r="AB4" s="337"/>
      <c r="AC4" s="337"/>
      <c r="AE4" s="84"/>
      <c r="AF4" s="84"/>
      <c r="AG4" s="84"/>
      <c r="AH4" s="337"/>
      <c r="AI4" s="337"/>
      <c r="AJ4" s="337"/>
      <c r="AK4" s="337"/>
      <c r="AL4" s="337"/>
      <c r="AM4" s="337"/>
    </row>
    <row r="5" spans="1:39" ht="11.1" customHeight="1" x14ac:dyDescent="0.25">
      <c r="A5" s="84"/>
      <c r="B5" s="84"/>
      <c r="C5" s="84"/>
      <c r="D5" s="89"/>
      <c r="E5" s="89"/>
      <c r="F5" s="89"/>
      <c r="G5" s="89"/>
      <c r="H5" s="89"/>
      <c r="I5" s="89"/>
      <c r="K5" s="84"/>
      <c r="L5" s="84"/>
      <c r="M5" s="84"/>
      <c r="N5" s="89"/>
      <c r="O5" s="89"/>
      <c r="P5" s="89"/>
      <c r="Q5" s="89"/>
      <c r="R5" s="89"/>
      <c r="S5" s="89"/>
      <c r="U5" s="84"/>
      <c r="V5" s="84"/>
      <c r="W5" s="84"/>
      <c r="X5" s="89"/>
      <c r="Y5" s="89"/>
      <c r="Z5" s="89"/>
      <c r="AA5" s="89"/>
      <c r="AB5" s="89"/>
      <c r="AC5" s="89"/>
      <c r="AE5" s="84"/>
      <c r="AF5" s="84"/>
      <c r="AG5" s="84"/>
      <c r="AH5" s="89"/>
      <c r="AI5" s="89"/>
      <c r="AJ5" s="89"/>
      <c r="AK5" s="89"/>
      <c r="AL5" s="89"/>
      <c r="AM5" s="89"/>
    </row>
    <row r="6" spans="1:39" ht="11.1" customHeight="1" x14ac:dyDescent="0.25">
      <c r="A6" s="90" t="s">
        <v>0</v>
      </c>
      <c r="B6" s="90"/>
      <c r="C6" s="91"/>
      <c r="D6" s="92" t="str">
        <f>Assumptions!$B$60</f>
        <v>Mixed Residential Large Scale</v>
      </c>
      <c r="E6" s="93"/>
      <c r="F6" s="93"/>
      <c r="G6" s="94"/>
      <c r="H6" s="95" t="str">
        <f>Assumptions!$D$61</f>
        <v>Apartments</v>
      </c>
      <c r="I6" s="96">
        <f>Assumptions!$C$61</f>
        <v>20</v>
      </c>
      <c r="K6" s="90" t="s">
        <v>0</v>
      </c>
      <c r="L6" s="90"/>
      <c r="M6" s="91"/>
      <c r="N6" s="92" t="str">
        <f>Assumptions!$B$60</f>
        <v>Mixed Residential Large Scale</v>
      </c>
      <c r="O6" s="93"/>
      <c r="P6" s="93"/>
      <c r="Q6" s="94"/>
      <c r="R6" s="95" t="str">
        <f>Assumptions!$D$61</f>
        <v>Apartments</v>
      </c>
      <c r="S6" s="96">
        <f>Assumptions!$C$61</f>
        <v>20</v>
      </c>
      <c r="U6" s="90" t="s">
        <v>0</v>
      </c>
      <c r="V6" s="90"/>
      <c r="W6" s="91"/>
      <c r="X6" s="92" t="str">
        <f>Assumptions!$B$60</f>
        <v>Mixed Residential Large Scale</v>
      </c>
      <c r="Y6" s="93"/>
      <c r="Z6" s="93"/>
      <c r="AA6" s="94"/>
      <c r="AB6" s="95" t="str">
        <f>Assumptions!$D$61</f>
        <v>Apartments</v>
      </c>
      <c r="AC6" s="96">
        <f>Assumptions!$C$61</f>
        <v>20</v>
      </c>
      <c r="AE6" s="90" t="s">
        <v>0</v>
      </c>
      <c r="AF6" s="90"/>
      <c r="AG6" s="91"/>
      <c r="AH6" s="92" t="str">
        <f>Assumptions!$B$60</f>
        <v>Mixed Residential Large Scale</v>
      </c>
      <c r="AI6" s="93"/>
      <c r="AJ6" s="93"/>
      <c r="AK6" s="94"/>
      <c r="AL6" s="95" t="str">
        <f>Assumptions!$D$61</f>
        <v>Apartments</v>
      </c>
      <c r="AM6" s="96">
        <f>Assumptions!$C$61</f>
        <v>20</v>
      </c>
    </row>
    <row r="7" spans="1:39" ht="11.1" customHeight="1" x14ac:dyDescent="0.25">
      <c r="A7" s="90" t="s">
        <v>1</v>
      </c>
      <c r="B7" s="91"/>
      <c r="C7" s="91"/>
      <c r="D7" s="92" t="s">
        <v>115</v>
      </c>
      <c r="E7" s="93"/>
      <c r="F7" s="93"/>
      <c r="G7" s="97"/>
      <c r="H7" s="95" t="str">
        <f>Assumptions!$D$62</f>
        <v>2 bed houses</v>
      </c>
      <c r="I7" s="96">
        <f>Assumptions!$C$62</f>
        <v>40</v>
      </c>
      <c r="K7" s="90" t="s">
        <v>1</v>
      </c>
      <c r="L7" s="91"/>
      <c r="M7" s="91"/>
      <c r="N7" s="92" t="s">
        <v>115</v>
      </c>
      <c r="O7" s="93"/>
      <c r="P7" s="93"/>
      <c r="Q7" s="97"/>
      <c r="R7" s="95" t="str">
        <f>Assumptions!$D$62</f>
        <v>2 bed houses</v>
      </c>
      <c r="S7" s="96">
        <f>Assumptions!$C$62</f>
        <v>40</v>
      </c>
      <c r="U7" s="90" t="s">
        <v>1</v>
      </c>
      <c r="V7" s="91"/>
      <c r="W7" s="91"/>
      <c r="X7" s="92" t="s">
        <v>115</v>
      </c>
      <c r="Y7" s="93"/>
      <c r="Z7" s="93"/>
      <c r="AA7" s="97"/>
      <c r="AB7" s="95" t="str">
        <f>Assumptions!$D$62</f>
        <v>2 bed houses</v>
      </c>
      <c r="AC7" s="96">
        <f>Assumptions!$C$62</f>
        <v>40</v>
      </c>
      <c r="AE7" s="90" t="s">
        <v>1</v>
      </c>
      <c r="AF7" s="91"/>
      <c r="AG7" s="91"/>
      <c r="AH7" s="92" t="s">
        <v>115</v>
      </c>
      <c r="AI7" s="93"/>
      <c r="AJ7" s="93"/>
      <c r="AK7" s="97"/>
      <c r="AL7" s="95" t="str">
        <f>Assumptions!$D$62</f>
        <v>2 bed houses</v>
      </c>
      <c r="AM7" s="96">
        <f>Assumptions!$C$62</f>
        <v>40</v>
      </c>
    </row>
    <row r="8" spans="1:39" ht="11.1" customHeight="1" x14ac:dyDescent="0.25">
      <c r="A8" s="90" t="s">
        <v>2</v>
      </c>
      <c r="B8" s="90"/>
      <c r="C8" s="91"/>
      <c r="D8" s="98" t="str">
        <f>Assumptions!A13</f>
        <v>Zone 1</v>
      </c>
      <c r="E8" s="99"/>
      <c r="F8" s="99"/>
      <c r="G8" s="100"/>
      <c r="H8" s="95" t="str">
        <f>Assumptions!$D$63</f>
        <v>3 Bed houses</v>
      </c>
      <c r="I8" s="96">
        <f>Assumptions!$C$63</f>
        <v>80</v>
      </c>
      <c r="K8" s="90" t="s">
        <v>2</v>
      </c>
      <c r="L8" s="90"/>
      <c r="M8" s="91"/>
      <c r="N8" s="101" t="str">
        <f>Assumptions!A14</f>
        <v>Zone 2 Leake Keyworth Bingham</v>
      </c>
      <c r="O8" s="102"/>
      <c r="P8" s="102"/>
      <c r="Q8" s="103"/>
      <c r="R8" s="95" t="str">
        <f>Assumptions!$D$63</f>
        <v>3 Bed houses</v>
      </c>
      <c r="S8" s="96">
        <f>Assumptions!$C$63</f>
        <v>80</v>
      </c>
      <c r="U8" s="90" t="s">
        <v>2</v>
      </c>
      <c r="V8" s="90"/>
      <c r="W8" s="91"/>
      <c r="X8" s="295" t="str">
        <f>Assumptions!A15</f>
        <v>Zone 2</v>
      </c>
      <c r="Y8" s="296"/>
      <c r="Z8" s="296"/>
      <c r="AA8" s="297"/>
      <c r="AB8" s="95" t="str">
        <f>Assumptions!$D$63</f>
        <v>3 Bed houses</v>
      </c>
      <c r="AC8" s="96">
        <f>Assumptions!$C$63</f>
        <v>80</v>
      </c>
      <c r="AE8" s="90" t="s">
        <v>2</v>
      </c>
      <c r="AF8" s="90"/>
      <c r="AG8" s="91"/>
      <c r="AH8" s="288" t="str">
        <f>Assumptions!A16</f>
        <v>Zone 3</v>
      </c>
      <c r="AI8" s="289"/>
      <c r="AJ8" s="289"/>
      <c r="AK8" s="290"/>
      <c r="AL8" s="95" t="str">
        <f>Assumptions!$D$63</f>
        <v>3 Bed houses</v>
      </c>
      <c r="AM8" s="96">
        <f>Assumptions!$C$63</f>
        <v>80</v>
      </c>
    </row>
    <row r="9" spans="1:39" ht="11.1" customHeight="1" x14ac:dyDescent="0.25">
      <c r="A9" s="90" t="s">
        <v>3</v>
      </c>
      <c r="B9" s="90"/>
      <c r="C9" s="91"/>
      <c r="D9" s="104">
        <f>SUM(I6:I10)</f>
        <v>200</v>
      </c>
      <c r="E9" s="105" t="s">
        <v>67</v>
      </c>
      <c r="F9" s="91"/>
      <c r="G9" s="106"/>
      <c r="H9" s="95" t="str">
        <f>Assumptions!$D$64</f>
        <v>4 bed houses</v>
      </c>
      <c r="I9" s="96">
        <f>Assumptions!$C$64</f>
        <v>40</v>
      </c>
      <c r="K9" s="90" t="s">
        <v>3</v>
      </c>
      <c r="L9" s="90"/>
      <c r="M9" s="91"/>
      <c r="N9" s="104">
        <f>SUM(S6:S10)</f>
        <v>200</v>
      </c>
      <c r="O9" s="105" t="s">
        <v>67</v>
      </c>
      <c r="P9" s="91"/>
      <c r="Q9" s="106"/>
      <c r="R9" s="95" t="str">
        <f>Assumptions!$D$64</f>
        <v>4 bed houses</v>
      </c>
      <c r="S9" s="96">
        <f>Assumptions!$C$64</f>
        <v>40</v>
      </c>
      <c r="U9" s="90" t="s">
        <v>3</v>
      </c>
      <c r="V9" s="90"/>
      <c r="W9" s="91"/>
      <c r="X9" s="104">
        <f>SUM(AC6:AC10)</f>
        <v>200</v>
      </c>
      <c r="Y9" s="105" t="s">
        <v>67</v>
      </c>
      <c r="Z9" s="91"/>
      <c r="AA9" s="106"/>
      <c r="AB9" s="95" t="str">
        <f>Assumptions!$D$64</f>
        <v>4 bed houses</v>
      </c>
      <c r="AC9" s="96">
        <f>Assumptions!$C$64</f>
        <v>40</v>
      </c>
      <c r="AE9" s="90" t="s">
        <v>3</v>
      </c>
      <c r="AF9" s="90"/>
      <c r="AG9" s="91"/>
      <c r="AH9" s="104">
        <f>SUM(AM6:AM10)</f>
        <v>200</v>
      </c>
      <c r="AI9" s="105" t="s">
        <v>67</v>
      </c>
      <c r="AJ9" s="91"/>
      <c r="AK9" s="106"/>
      <c r="AL9" s="95" t="str">
        <f>Assumptions!$D$64</f>
        <v>4 bed houses</v>
      </c>
      <c r="AM9" s="96">
        <f>Assumptions!$C$64</f>
        <v>40</v>
      </c>
    </row>
    <row r="10" spans="1:39" ht="11.1" customHeight="1" x14ac:dyDescent="0.25">
      <c r="A10" s="90" t="s">
        <v>56</v>
      </c>
      <c r="B10" s="91"/>
      <c r="C10" s="107">
        <f>Assumptions!$C$13</f>
        <v>0.1</v>
      </c>
      <c r="D10" s="104">
        <f>D9*C10</f>
        <v>20</v>
      </c>
      <c r="E10" s="105" t="s">
        <v>57</v>
      </c>
      <c r="F10" s="106"/>
      <c r="G10" s="108"/>
      <c r="H10" s="95" t="str">
        <f>Assumptions!$D$65</f>
        <v>5 bed house</v>
      </c>
      <c r="I10" s="96">
        <f>Assumptions!$C$65</f>
        <v>20</v>
      </c>
      <c r="K10" s="90" t="s">
        <v>56</v>
      </c>
      <c r="L10" s="91"/>
      <c r="M10" s="107">
        <f>Assumptions!$C$14</f>
        <v>0.2</v>
      </c>
      <c r="N10" s="104">
        <f>N9*M10</f>
        <v>40</v>
      </c>
      <c r="O10" s="105" t="s">
        <v>57</v>
      </c>
      <c r="P10" s="106"/>
      <c r="Q10" s="108"/>
      <c r="R10" s="95" t="str">
        <f>Assumptions!$D$65</f>
        <v>5 bed house</v>
      </c>
      <c r="S10" s="96">
        <f>Assumptions!$C$65</f>
        <v>20</v>
      </c>
      <c r="U10" s="90" t="s">
        <v>56</v>
      </c>
      <c r="V10" s="91"/>
      <c r="W10" s="107">
        <f>Assumptions!$C$15</f>
        <v>0.3</v>
      </c>
      <c r="X10" s="104">
        <f>X9*W10</f>
        <v>60</v>
      </c>
      <c r="Y10" s="105" t="s">
        <v>57</v>
      </c>
      <c r="Z10" s="106"/>
      <c r="AA10" s="108"/>
      <c r="AB10" s="95" t="str">
        <f>Assumptions!$D$65</f>
        <v>5 bed house</v>
      </c>
      <c r="AC10" s="96">
        <f>Assumptions!$C$65</f>
        <v>20</v>
      </c>
      <c r="AE10" s="90" t="s">
        <v>56</v>
      </c>
      <c r="AF10" s="91"/>
      <c r="AG10" s="107">
        <f>Assumptions!$C$16</f>
        <v>0.3</v>
      </c>
      <c r="AH10" s="104">
        <f>AH9*AG10</f>
        <v>60</v>
      </c>
      <c r="AI10" s="105" t="s">
        <v>57</v>
      </c>
      <c r="AJ10" s="106"/>
      <c r="AK10" s="108"/>
      <c r="AL10" s="95" t="str">
        <f>Assumptions!$D$65</f>
        <v>5 bed house</v>
      </c>
      <c r="AM10" s="96">
        <f>Assumptions!$C$65</f>
        <v>20</v>
      </c>
    </row>
    <row r="11" spans="1:39" ht="11.1" customHeight="1" x14ac:dyDescent="0.25">
      <c r="A11" s="90" t="s">
        <v>58</v>
      </c>
      <c r="B11" s="91"/>
      <c r="C11" s="109">
        <f>Assumptions!$D$13</f>
        <v>0.42</v>
      </c>
      <c r="D11" s="95" t="str">
        <f>Assumptions!$D$12</f>
        <v>Intermediate</v>
      </c>
      <c r="E11" s="107">
        <f>Assumptions!$E$13</f>
        <v>0.19</v>
      </c>
      <c r="F11" s="95" t="str">
        <f>Assumptions!$E$12</f>
        <v>Social Rent</v>
      </c>
      <c r="G11" s="110">
        <f>Assumptions!$F$13</f>
        <v>0.39</v>
      </c>
      <c r="H11" s="105" t="str">
        <f>Assumptions!$F$12</f>
        <v>Affordable Rent</v>
      </c>
      <c r="I11" s="111"/>
      <c r="K11" s="90" t="s">
        <v>58</v>
      </c>
      <c r="L11" s="91"/>
      <c r="M11" s="109">
        <f>Assumptions!$D$14</f>
        <v>0.42</v>
      </c>
      <c r="N11" s="95" t="str">
        <f>Assumptions!$D$12</f>
        <v>Intermediate</v>
      </c>
      <c r="O11" s="107">
        <f>Assumptions!$E$14</f>
        <v>0.19</v>
      </c>
      <c r="P11" s="95" t="str">
        <f>Assumptions!$E$12</f>
        <v>Social Rent</v>
      </c>
      <c r="Q11" s="110">
        <f>Assumptions!$F$14</f>
        <v>0.39</v>
      </c>
      <c r="R11" s="105" t="str">
        <f>Assumptions!$F$12</f>
        <v>Affordable Rent</v>
      </c>
      <c r="S11" s="111"/>
      <c r="U11" s="90" t="s">
        <v>58</v>
      </c>
      <c r="V11" s="91"/>
      <c r="W11" s="109">
        <f>Assumptions!$D$15</f>
        <v>0.42</v>
      </c>
      <c r="X11" s="95" t="str">
        <f>Assumptions!$D$12</f>
        <v>Intermediate</v>
      </c>
      <c r="Y11" s="107">
        <f>Assumptions!$E$15</f>
        <v>0.19</v>
      </c>
      <c r="Z11" s="95" t="str">
        <f>Assumptions!$E$12</f>
        <v>Social Rent</v>
      </c>
      <c r="AA11" s="110">
        <f>Assumptions!$F$15</f>
        <v>0.39</v>
      </c>
      <c r="AB11" s="105" t="str">
        <f>Assumptions!$F$12</f>
        <v>Affordable Rent</v>
      </c>
      <c r="AC11" s="111"/>
      <c r="AE11" s="90" t="s">
        <v>58</v>
      </c>
      <c r="AF11" s="91"/>
      <c r="AG11" s="109">
        <f>Assumptions!$D$16</f>
        <v>0.42</v>
      </c>
      <c r="AH11" s="95" t="str">
        <f>Assumptions!$D$12</f>
        <v>Intermediate</v>
      </c>
      <c r="AI11" s="107">
        <f>Assumptions!$E$16</f>
        <v>0.19</v>
      </c>
      <c r="AJ11" s="95" t="str">
        <f>Assumptions!$E$12</f>
        <v>Social Rent</v>
      </c>
      <c r="AK11" s="110">
        <f>Assumptions!$F$16</f>
        <v>0.39</v>
      </c>
      <c r="AL11" s="105" t="str">
        <f>Assumptions!$F$12</f>
        <v>Affordable Rent</v>
      </c>
      <c r="AM11" s="1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17622</v>
      </c>
      <c r="E12" s="105" t="s">
        <v>60</v>
      </c>
      <c r="F12" s="106"/>
      <c r="G12" s="112">
        <f>SUM(A22*C22)+(A23*C23)+(A24*C24)+(A27*C27)+(A28*C28)+(A29*C29)+(A32*C32)+(A33*C33)+(A34*C34)</f>
        <v>1520.0000000000002</v>
      </c>
      <c r="H12" s="95" t="s">
        <v>61</v>
      </c>
      <c r="I12" s="106"/>
      <c r="K12" s="90" t="s">
        <v>59</v>
      </c>
      <c r="L12" s="91"/>
      <c r="M12" s="91"/>
      <c r="N12" s="104">
        <f>(K15*M15)+(K16*M16)+(K17*M17)+(K18*M18)+(K19*M19)</f>
        <v>15664</v>
      </c>
      <c r="O12" s="105" t="s">
        <v>60</v>
      </c>
      <c r="P12" s="106"/>
      <c r="Q12" s="112">
        <f>SUM(K22*M22)+(K23*M23)+(K24*M24)+(K27*M27)+(K28*M28)+(K29*M29)+(K32*M32)+(K33*M33)+(K34*M34)</f>
        <v>3040.0000000000005</v>
      </c>
      <c r="R12" s="95" t="s">
        <v>61</v>
      </c>
      <c r="S12" s="106"/>
      <c r="U12" s="90" t="s">
        <v>59</v>
      </c>
      <c r="V12" s="91"/>
      <c r="W12" s="91"/>
      <c r="X12" s="104">
        <f>(U15*W15)+(U16*W16)+(U17*W17)+(U18*W18)+(U19*W19)</f>
        <v>13706</v>
      </c>
      <c r="Y12" s="105" t="s">
        <v>60</v>
      </c>
      <c r="Z12" s="106"/>
      <c r="AA12" s="112">
        <f>SUM(U22*W22)+(U23*W23)+(U24*W24)+(U27*W27)+(U28*W28)+(U29*W29)+(U32*W32)+(U33*W33)+(U34*W34)</f>
        <v>4559.9999999999991</v>
      </c>
      <c r="AB12" s="95" t="s">
        <v>61</v>
      </c>
      <c r="AC12" s="106"/>
      <c r="AE12" s="90" t="s">
        <v>59</v>
      </c>
      <c r="AF12" s="91"/>
      <c r="AG12" s="91"/>
      <c r="AH12" s="104">
        <f>(AE15*AG15)+(AE16*AG16)+(AE17*AG17)+(AE18*AG18)+(AE19*AG19)</f>
        <v>13706</v>
      </c>
      <c r="AI12" s="105" t="s">
        <v>60</v>
      </c>
      <c r="AJ12" s="106"/>
      <c r="AK12" s="112">
        <f>SUM(AE22*AG22)+(AE23*AG23)+(AE24*AG24)+(AE27*AG27)+(AE28*AG28)+(AE29*AG29)+(AE32*AG32)+(AE33*AG33)+(AE34*AG34)</f>
        <v>4559.9999999999991</v>
      </c>
      <c r="AL12" s="95" t="s">
        <v>61</v>
      </c>
      <c r="AM12" s="106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15"/>
      <c r="K13" s="113" t="s">
        <v>4</v>
      </c>
      <c r="L13" s="114"/>
      <c r="M13" s="114"/>
      <c r="N13" s="114"/>
      <c r="O13" s="114"/>
      <c r="P13" s="114"/>
      <c r="Q13" s="114"/>
      <c r="R13" s="114"/>
      <c r="S13" s="115"/>
      <c r="U13" s="113" t="s">
        <v>4</v>
      </c>
      <c r="V13" s="114"/>
      <c r="W13" s="114"/>
      <c r="X13" s="114"/>
      <c r="Y13" s="114"/>
      <c r="Z13" s="114"/>
      <c r="AA13" s="114"/>
      <c r="AB13" s="114"/>
      <c r="AC13" s="115"/>
      <c r="AE13" s="113" t="s">
        <v>4</v>
      </c>
      <c r="AF13" s="114"/>
      <c r="AG13" s="114"/>
      <c r="AH13" s="114"/>
      <c r="AI13" s="114"/>
      <c r="AJ13" s="114"/>
      <c r="AK13" s="114"/>
      <c r="AL13" s="114"/>
      <c r="AM13" s="115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106"/>
      <c r="K14" s="91" t="s">
        <v>62</v>
      </c>
      <c r="L14" s="91"/>
      <c r="M14" s="116"/>
      <c r="N14" s="116"/>
      <c r="O14" s="116"/>
      <c r="P14" s="116"/>
      <c r="Q14" s="116"/>
      <c r="R14" s="116"/>
      <c r="S14" s="106"/>
      <c r="U14" s="91" t="s">
        <v>62</v>
      </c>
      <c r="V14" s="91"/>
      <c r="W14" s="116"/>
      <c r="X14" s="116"/>
      <c r="Y14" s="116"/>
      <c r="Z14" s="116"/>
      <c r="AA14" s="116"/>
      <c r="AB14" s="116"/>
      <c r="AC14" s="106"/>
      <c r="AE14" s="91" t="s">
        <v>62</v>
      </c>
      <c r="AF14" s="91"/>
      <c r="AG14" s="116"/>
      <c r="AH14" s="116"/>
      <c r="AI14" s="116"/>
      <c r="AJ14" s="116"/>
      <c r="AK14" s="116"/>
      <c r="AL14" s="116"/>
      <c r="AM14" s="106"/>
    </row>
    <row r="15" spans="1:39" ht="11.1" customHeight="1" x14ac:dyDescent="0.25">
      <c r="A15" s="117">
        <f>I6*(100%-C10)</f>
        <v>18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2400</v>
      </c>
      <c r="F15" s="119" t="s">
        <v>6</v>
      </c>
      <c r="G15" s="116"/>
      <c r="H15" s="116"/>
      <c r="I15" s="121">
        <f>A15*C15*E15</f>
        <v>2808000</v>
      </c>
      <c r="K15" s="117">
        <f>S6*(100%-M10)</f>
        <v>16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2700</v>
      </c>
      <c r="P15" s="119" t="s">
        <v>6</v>
      </c>
      <c r="Q15" s="116"/>
      <c r="R15" s="116"/>
      <c r="S15" s="121">
        <f>K15*M15*O15</f>
        <v>2808000</v>
      </c>
      <c r="U15" s="117">
        <f>AC6*(100%-W10)</f>
        <v>14</v>
      </c>
      <c r="V15" s="95" t="str">
        <f>Assumptions!$A$22</f>
        <v>Apartments</v>
      </c>
      <c r="W15" s="118">
        <f>Assumptions!$B$22</f>
        <v>65</v>
      </c>
      <c r="X15" s="119" t="s">
        <v>5</v>
      </c>
      <c r="Y15" s="120">
        <f>Assumptions!$C$34</f>
        <v>2700</v>
      </c>
      <c r="Z15" s="119" t="s">
        <v>6</v>
      </c>
      <c r="AA15" s="116"/>
      <c r="AB15" s="116"/>
      <c r="AC15" s="121">
        <f>U15*W15*Y15</f>
        <v>2457000</v>
      </c>
      <c r="AE15" s="117">
        <f>AM6*(100%-AG10)</f>
        <v>14</v>
      </c>
      <c r="AF15" s="95" t="str">
        <f>Assumptions!$A$22</f>
        <v>Apartments</v>
      </c>
      <c r="AG15" s="118">
        <f>Assumptions!$B$22</f>
        <v>65</v>
      </c>
      <c r="AH15" s="119" t="s">
        <v>5</v>
      </c>
      <c r="AI15" s="120">
        <f>Assumptions!$C$35</f>
        <v>2853</v>
      </c>
      <c r="AJ15" s="119" t="s">
        <v>6</v>
      </c>
      <c r="AK15" s="116"/>
      <c r="AL15" s="116"/>
      <c r="AM15" s="121">
        <f>AE15*AG15*AI15</f>
        <v>2596230</v>
      </c>
    </row>
    <row r="16" spans="1:39" ht="11.1" customHeight="1" x14ac:dyDescent="0.25">
      <c r="A16" s="117">
        <f>I7*(100%-C10)</f>
        <v>36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2550</v>
      </c>
      <c r="F16" s="119" t="s">
        <v>6</v>
      </c>
      <c r="G16" s="116"/>
      <c r="H16" s="116"/>
      <c r="I16" s="121">
        <f>A16*C16*E16</f>
        <v>6885000</v>
      </c>
      <c r="K16" s="117">
        <f>S7*(100%-M10)</f>
        <v>32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2800</v>
      </c>
      <c r="P16" s="119" t="s">
        <v>6</v>
      </c>
      <c r="Q16" s="116"/>
      <c r="R16" s="116"/>
      <c r="S16" s="121">
        <f>K16*M16*O16</f>
        <v>6720000</v>
      </c>
      <c r="U16" s="117">
        <f>AC7*(100%-W10)</f>
        <v>28</v>
      </c>
      <c r="V16" s="95" t="str">
        <f>Assumptions!$A$23</f>
        <v>2 bed houses</v>
      </c>
      <c r="W16" s="118">
        <f>Assumptions!$B$23</f>
        <v>75</v>
      </c>
      <c r="X16" s="119" t="s">
        <v>5</v>
      </c>
      <c r="Y16" s="120">
        <f>Assumptions!$D$34</f>
        <v>2800</v>
      </c>
      <c r="Z16" s="119" t="s">
        <v>6</v>
      </c>
      <c r="AA16" s="116"/>
      <c r="AB16" s="116"/>
      <c r="AC16" s="121">
        <f>U16*W16*Y16</f>
        <v>5880000</v>
      </c>
      <c r="AE16" s="117">
        <f>AM7*(100%-AG10)</f>
        <v>28</v>
      </c>
      <c r="AF16" s="95" t="str">
        <f>Assumptions!$A$23</f>
        <v>2 bed houses</v>
      </c>
      <c r="AG16" s="118">
        <f>Assumptions!$B$23</f>
        <v>75</v>
      </c>
      <c r="AH16" s="119" t="s">
        <v>5</v>
      </c>
      <c r="AI16" s="120">
        <f>Assumptions!$D$35</f>
        <v>3390</v>
      </c>
      <c r="AJ16" s="119" t="s">
        <v>6</v>
      </c>
      <c r="AK16" s="116"/>
      <c r="AL16" s="116"/>
      <c r="AM16" s="121">
        <f>AE16*AG16*AI16</f>
        <v>7119000</v>
      </c>
    </row>
    <row r="17" spans="1:39" ht="11.1" customHeight="1" x14ac:dyDescent="0.25">
      <c r="A17" s="117">
        <f>I8*(100%-C10)</f>
        <v>72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2475</v>
      </c>
      <c r="F17" s="119" t="s">
        <v>6</v>
      </c>
      <c r="G17" s="116"/>
      <c r="H17" s="116"/>
      <c r="I17" s="121">
        <f>A17*C17*E17</f>
        <v>16038000</v>
      </c>
      <c r="K17" s="117">
        <f>S8*(100%-M10)</f>
        <v>64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2700</v>
      </c>
      <c r="P17" s="119" t="s">
        <v>6</v>
      </c>
      <c r="Q17" s="116"/>
      <c r="R17" s="116"/>
      <c r="S17" s="121">
        <f>K17*M17*O17</f>
        <v>15552000</v>
      </c>
      <c r="U17" s="117">
        <f>AC8*(100%-W10)</f>
        <v>56</v>
      </c>
      <c r="V17" s="95" t="str">
        <f>Assumptions!$A$24</f>
        <v>3 Bed houses</v>
      </c>
      <c r="W17" s="118">
        <f>Assumptions!$B$24</f>
        <v>90</v>
      </c>
      <c r="X17" s="119" t="s">
        <v>5</v>
      </c>
      <c r="Y17" s="120">
        <f>Assumptions!$E$34</f>
        <v>2700</v>
      </c>
      <c r="Z17" s="119" t="s">
        <v>6</v>
      </c>
      <c r="AA17" s="116"/>
      <c r="AB17" s="116"/>
      <c r="AC17" s="121">
        <f>U17*W17*Y17</f>
        <v>13608000</v>
      </c>
      <c r="AE17" s="117">
        <f>AM8*(100%-AG10)</f>
        <v>56</v>
      </c>
      <c r="AF17" s="95" t="str">
        <f>Assumptions!$A$24</f>
        <v>3 Bed houses</v>
      </c>
      <c r="AG17" s="118">
        <f>Assumptions!$B$24</f>
        <v>90</v>
      </c>
      <c r="AH17" s="119" t="s">
        <v>5</v>
      </c>
      <c r="AI17" s="120">
        <f>Assumptions!$E$35</f>
        <v>3337</v>
      </c>
      <c r="AJ17" s="119" t="s">
        <v>6</v>
      </c>
      <c r="AK17" s="116"/>
      <c r="AL17" s="116"/>
      <c r="AM17" s="121">
        <f>AE17*AG17*AI17</f>
        <v>16818480</v>
      </c>
    </row>
    <row r="18" spans="1:39" ht="11.1" customHeight="1" x14ac:dyDescent="0.25">
      <c r="A18" s="117">
        <f>I9*(100%-C10)</f>
        <v>36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2475</v>
      </c>
      <c r="F18" s="119" t="s">
        <v>6</v>
      </c>
      <c r="G18" s="116"/>
      <c r="H18" s="116"/>
      <c r="I18" s="121">
        <f>A18*C18*E18</f>
        <v>10692000</v>
      </c>
      <c r="K18" s="117">
        <f>S9*(100%-M10)</f>
        <v>32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2700</v>
      </c>
      <c r="P18" s="119" t="s">
        <v>6</v>
      </c>
      <c r="Q18" s="116"/>
      <c r="R18" s="116"/>
      <c r="S18" s="121">
        <f>K18*M18*O18</f>
        <v>10368000</v>
      </c>
      <c r="U18" s="117">
        <f>AC9*(100%-W10)</f>
        <v>28</v>
      </c>
      <c r="V18" s="95" t="str">
        <f>Assumptions!$A$25</f>
        <v>4 bed houses</v>
      </c>
      <c r="W18" s="118">
        <f>Assumptions!$B$25</f>
        <v>120</v>
      </c>
      <c r="X18" s="119" t="s">
        <v>5</v>
      </c>
      <c r="Y18" s="120">
        <f>Assumptions!$F$34</f>
        <v>2700</v>
      </c>
      <c r="Z18" s="119" t="s">
        <v>6</v>
      </c>
      <c r="AA18" s="116"/>
      <c r="AB18" s="116"/>
      <c r="AC18" s="121">
        <f>U18*W18*Y18</f>
        <v>9072000</v>
      </c>
      <c r="AE18" s="117">
        <f>AM9*(100%-AG10)</f>
        <v>28</v>
      </c>
      <c r="AF18" s="95" t="str">
        <f>Assumptions!$A$25</f>
        <v>4 bed houses</v>
      </c>
      <c r="AG18" s="118">
        <f>Assumptions!$B$25</f>
        <v>120</v>
      </c>
      <c r="AH18" s="119" t="s">
        <v>5</v>
      </c>
      <c r="AI18" s="120">
        <f>Assumptions!$F$35</f>
        <v>3122</v>
      </c>
      <c r="AJ18" s="119" t="s">
        <v>6</v>
      </c>
      <c r="AK18" s="116"/>
      <c r="AL18" s="116"/>
      <c r="AM18" s="121">
        <f>AE18*AG18*AI18</f>
        <v>10489920</v>
      </c>
    </row>
    <row r="19" spans="1:39" ht="11.1" customHeight="1" x14ac:dyDescent="0.25">
      <c r="A19" s="117">
        <f>I10*(100%-C10)</f>
        <v>18</v>
      </c>
      <c r="B19" s="95" t="str">
        <f>Assumptions!$A$26</f>
        <v>5 bed house</v>
      </c>
      <c r="C19" s="120">
        <f>Assumptions!$B$26</f>
        <v>164</v>
      </c>
      <c r="D19" s="119" t="s">
        <v>5</v>
      </c>
      <c r="E19" s="120">
        <f>Assumptions!$G$32</f>
        <v>2400</v>
      </c>
      <c r="F19" s="119" t="s">
        <v>6</v>
      </c>
      <c r="G19" s="116"/>
      <c r="H19" s="116"/>
      <c r="I19" s="121">
        <f>A19*C19*E19</f>
        <v>7084800</v>
      </c>
      <c r="K19" s="117">
        <f>S10*(100%-M10)</f>
        <v>16</v>
      </c>
      <c r="L19" s="95" t="str">
        <f>Assumptions!$A$26</f>
        <v>5 bed house</v>
      </c>
      <c r="M19" s="120">
        <f>Assumptions!$B$26</f>
        <v>164</v>
      </c>
      <c r="N19" s="119" t="s">
        <v>5</v>
      </c>
      <c r="O19" s="120">
        <f>Assumptions!$G$33</f>
        <v>2600</v>
      </c>
      <c r="P19" s="119" t="s">
        <v>6</v>
      </c>
      <c r="Q19" s="116"/>
      <c r="R19" s="116"/>
      <c r="S19" s="121">
        <f>K19*M19*O19</f>
        <v>6822400</v>
      </c>
      <c r="U19" s="117">
        <f>AC10*(100%-W10)</f>
        <v>14</v>
      </c>
      <c r="V19" s="95" t="str">
        <f>Assumptions!$A$26</f>
        <v>5 bed house</v>
      </c>
      <c r="W19" s="120">
        <f>Assumptions!$B$26</f>
        <v>164</v>
      </c>
      <c r="X19" s="119" t="s">
        <v>5</v>
      </c>
      <c r="Y19" s="120">
        <f>Assumptions!$G$34</f>
        <v>2600</v>
      </c>
      <c r="Z19" s="119" t="s">
        <v>6</v>
      </c>
      <c r="AA19" s="116"/>
      <c r="AB19" s="116"/>
      <c r="AC19" s="121">
        <f>U19*W19*Y19</f>
        <v>5969600</v>
      </c>
      <c r="AE19" s="117">
        <f>AM10*(100%-AG10)</f>
        <v>14</v>
      </c>
      <c r="AF19" s="95" t="str">
        <f>Assumptions!$A$26</f>
        <v>5 bed house</v>
      </c>
      <c r="AG19" s="120">
        <f>Assumptions!$B$26</f>
        <v>164</v>
      </c>
      <c r="AH19" s="119" t="s">
        <v>5</v>
      </c>
      <c r="AI19" s="120">
        <f>Assumptions!$G$35</f>
        <v>2906</v>
      </c>
      <c r="AJ19" s="119" t="s">
        <v>6</v>
      </c>
      <c r="AK19" s="116"/>
      <c r="AL19" s="116"/>
      <c r="AM19" s="121">
        <f>AE19*AG19*AI19</f>
        <v>6672176</v>
      </c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123"/>
      <c r="K20" s="114"/>
      <c r="L20" s="114"/>
      <c r="M20" s="114"/>
      <c r="N20" s="122"/>
      <c r="O20" s="114"/>
      <c r="P20" s="122"/>
      <c r="Q20" s="114"/>
      <c r="R20" s="114"/>
      <c r="S20" s="123"/>
      <c r="U20" s="114"/>
      <c r="V20" s="114"/>
      <c r="W20" s="114"/>
      <c r="X20" s="122"/>
      <c r="Y20" s="114"/>
      <c r="Z20" s="122"/>
      <c r="AA20" s="114"/>
      <c r="AB20" s="114"/>
      <c r="AC20" s="123"/>
      <c r="AE20" s="114"/>
      <c r="AF20" s="114"/>
      <c r="AG20" s="114"/>
      <c r="AH20" s="122"/>
      <c r="AI20" s="114"/>
      <c r="AJ20" s="122"/>
      <c r="AK20" s="114"/>
      <c r="AL20" s="114"/>
      <c r="AM20" s="123"/>
    </row>
    <row r="21" spans="1:39" ht="11.1" customHeight="1" x14ac:dyDescent="0.25">
      <c r="A21" s="91" t="str">
        <f>Assumptions!$D$12</f>
        <v>Intermediate</v>
      </c>
      <c r="B21" s="91"/>
      <c r="C21" s="107">
        <f>Assumptions!$D$18</f>
        <v>0.6</v>
      </c>
      <c r="D21" s="119" t="s">
        <v>63</v>
      </c>
      <c r="E21" s="116"/>
      <c r="F21" s="119"/>
      <c r="G21" s="116"/>
      <c r="H21" s="116"/>
      <c r="I21" s="124"/>
      <c r="K21" s="91" t="str">
        <f>Assumptions!$D$12</f>
        <v>Intermediate</v>
      </c>
      <c r="L21" s="91"/>
      <c r="M21" s="107">
        <f>Assumptions!$D$18</f>
        <v>0.6</v>
      </c>
      <c r="N21" s="119" t="s">
        <v>63</v>
      </c>
      <c r="O21" s="116"/>
      <c r="P21" s="119"/>
      <c r="Q21" s="116"/>
      <c r="R21" s="116"/>
      <c r="S21" s="124"/>
      <c r="U21" s="91" t="str">
        <f>Assumptions!$D$12</f>
        <v>Intermediate</v>
      </c>
      <c r="V21" s="91"/>
      <c r="W21" s="107">
        <f>Assumptions!$D$18</f>
        <v>0.6</v>
      </c>
      <c r="X21" s="119" t="s">
        <v>63</v>
      </c>
      <c r="Y21" s="116"/>
      <c r="Z21" s="119"/>
      <c r="AA21" s="116"/>
      <c r="AB21" s="116"/>
      <c r="AC21" s="124"/>
      <c r="AE21" s="91" t="str">
        <f>Assumptions!$D$12</f>
        <v>Intermediate</v>
      </c>
      <c r="AF21" s="91"/>
      <c r="AG21" s="107">
        <f>Assumptions!$D$18</f>
        <v>0.6</v>
      </c>
      <c r="AH21" s="119" t="s">
        <v>63</v>
      </c>
      <c r="AI21" s="116"/>
      <c r="AJ21" s="119"/>
      <c r="AK21" s="116"/>
      <c r="AL21" s="116"/>
      <c r="AM21" s="124"/>
    </row>
    <row r="22" spans="1:39" ht="11.1" customHeight="1" x14ac:dyDescent="0.25">
      <c r="A22" s="117">
        <f>D10*C11*Assumptions!$C$220</f>
        <v>1.6800000000000002</v>
      </c>
      <c r="B22" s="95" t="str">
        <f>Assumptions!$A$220</f>
        <v>Apartments</v>
      </c>
      <c r="C22" s="125">
        <f>Assumptions!$B$220</f>
        <v>65</v>
      </c>
      <c r="D22" s="119" t="s">
        <v>7</v>
      </c>
      <c r="E22" s="116">
        <f>E15*C21</f>
        <v>1440</v>
      </c>
      <c r="F22" s="119" t="s">
        <v>6</v>
      </c>
      <c r="G22" s="116"/>
      <c r="H22" s="116"/>
      <c r="I22" s="121">
        <f>A22*C22*E22</f>
        <v>157248.00000000003</v>
      </c>
      <c r="K22" s="117">
        <f>N10*M11*Assumptions!$C$220</f>
        <v>3.3600000000000003</v>
      </c>
      <c r="L22" s="95" t="str">
        <f>Assumptions!$A$220</f>
        <v>Apartments</v>
      </c>
      <c r="M22" s="125">
        <f>Assumptions!$B$220</f>
        <v>65</v>
      </c>
      <c r="N22" s="119" t="s">
        <v>7</v>
      </c>
      <c r="O22" s="116">
        <f>O15*M21</f>
        <v>1620</v>
      </c>
      <c r="P22" s="119" t="s">
        <v>6</v>
      </c>
      <c r="Q22" s="116"/>
      <c r="R22" s="116"/>
      <c r="S22" s="121">
        <f>K22*M22*O22</f>
        <v>353808.00000000006</v>
      </c>
      <c r="U22" s="117">
        <f>X10*W11*Assumptions!$C$220</f>
        <v>5.04</v>
      </c>
      <c r="V22" s="95" t="str">
        <f>Assumptions!$A$220</f>
        <v>Apartments</v>
      </c>
      <c r="W22" s="125">
        <f>Assumptions!$B$220</f>
        <v>65</v>
      </c>
      <c r="X22" s="119" t="s">
        <v>7</v>
      </c>
      <c r="Y22" s="116">
        <f>Y15*W21</f>
        <v>1620</v>
      </c>
      <c r="Z22" s="119" t="s">
        <v>6</v>
      </c>
      <c r="AA22" s="116"/>
      <c r="AB22" s="116"/>
      <c r="AC22" s="121">
        <f>U22*W22*Y22</f>
        <v>530712</v>
      </c>
      <c r="AE22" s="117">
        <f>AH10*AG11*Assumptions!$C$220</f>
        <v>5.04</v>
      </c>
      <c r="AF22" s="95" t="str">
        <f>Assumptions!$A$220</f>
        <v>Apartments</v>
      </c>
      <c r="AG22" s="125">
        <f>Assumptions!$B$220</f>
        <v>65</v>
      </c>
      <c r="AH22" s="119" t="s">
        <v>7</v>
      </c>
      <c r="AI22" s="116">
        <f>AI15*AG21</f>
        <v>1711.8</v>
      </c>
      <c r="AJ22" s="119" t="s">
        <v>6</v>
      </c>
      <c r="AK22" s="116"/>
      <c r="AL22" s="116"/>
      <c r="AM22" s="121">
        <f>AE22*AG22*AI22</f>
        <v>560785.68000000005</v>
      </c>
    </row>
    <row r="23" spans="1:39" ht="11.1" customHeight="1" x14ac:dyDescent="0.25">
      <c r="A23" s="117">
        <f>D10*C11*Assumptions!$C$221</f>
        <v>5.04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1530</v>
      </c>
      <c r="F23" s="119" t="s">
        <v>6</v>
      </c>
      <c r="G23" s="116"/>
      <c r="H23" s="116"/>
      <c r="I23" s="121">
        <f>A23*C23*E23</f>
        <v>578340</v>
      </c>
      <c r="K23" s="117">
        <f>N10*M11*Assumptions!$C$221</f>
        <v>10.08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1680</v>
      </c>
      <c r="P23" s="119" t="s">
        <v>6</v>
      </c>
      <c r="Q23" s="116"/>
      <c r="R23" s="116"/>
      <c r="S23" s="121">
        <f>K23*M23*O23</f>
        <v>1270080</v>
      </c>
      <c r="U23" s="117">
        <f>X10*W11*Assumptions!$C$221</f>
        <v>15.12</v>
      </c>
      <c r="V23" s="95" t="str">
        <f>Assumptions!$A$221</f>
        <v>2 Bed house</v>
      </c>
      <c r="W23" s="125">
        <f>Assumptions!$B$221</f>
        <v>75</v>
      </c>
      <c r="X23" s="119" t="s">
        <v>7</v>
      </c>
      <c r="Y23" s="116">
        <f>Y16*W21</f>
        <v>1680</v>
      </c>
      <c r="Z23" s="119" t="s">
        <v>6</v>
      </c>
      <c r="AA23" s="116"/>
      <c r="AB23" s="116"/>
      <c r="AC23" s="121">
        <f>U23*W23*Y23</f>
        <v>1905120</v>
      </c>
      <c r="AE23" s="117">
        <f>AH10*AG11*Assumptions!$C$221</f>
        <v>15.12</v>
      </c>
      <c r="AF23" s="95" t="str">
        <f>Assumptions!$A$221</f>
        <v>2 Bed house</v>
      </c>
      <c r="AG23" s="125">
        <f>Assumptions!$B$221</f>
        <v>75</v>
      </c>
      <c r="AH23" s="119" t="s">
        <v>7</v>
      </c>
      <c r="AI23" s="116">
        <f>AI16*AG21</f>
        <v>2034</v>
      </c>
      <c r="AJ23" s="119" t="s">
        <v>6</v>
      </c>
      <c r="AK23" s="116"/>
      <c r="AL23" s="116"/>
      <c r="AM23" s="121">
        <f>AE23*AG23*AI23</f>
        <v>2306556</v>
      </c>
    </row>
    <row r="24" spans="1:39" ht="11.1" customHeight="1" x14ac:dyDescent="0.25">
      <c r="A24" s="117">
        <f>D10*C11*Assumptions!$C$222</f>
        <v>1.6800000000000002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1485</v>
      </c>
      <c r="F24" s="119" t="s">
        <v>6</v>
      </c>
      <c r="G24" s="116"/>
      <c r="H24" s="116"/>
      <c r="I24" s="121">
        <f>A24*C24*E24</f>
        <v>224532.00000000003</v>
      </c>
      <c r="K24" s="117">
        <f>N10*M11*Assumptions!$C$222</f>
        <v>3.3600000000000003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1620</v>
      </c>
      <c r="P24" s="119" t="s">
        <v>6</v>
      </c>
      <c r="Q24" s="116"/>
      <c r="R24" s="116"/>
      <c r="S24" s="121">
        <f>K24*M24*O24</f>
        <v>489888.00000000006</v>
      </c>
      <c r="U24" s="117">
        <f>X10*W11*Assumptions!$C$222</f>
        <v>5.04</v>
      </c>
      <c r="V24" s="95" t="str">
        <f>Assumptions!$A$222</f>
        <v>3 Bed House</v>
      </c>
      <c r="W24" s="125">
        <f>Assumptions!$B$222</f>
        <v>90</v>
      </c>
      <c r="X24" s="119" t="s">
        <v>7</v>
      </c>
      <c r="Y24" s="116">
        <f>Y17*W21</f>
        <v>1620</v>
      </c>
      <c r="Z24" s="119" t="s">
        <v>6</v>
      </c>
      <c r="AA24" s="116"/>
      <c r="AB24" s="116"/>
      <c r="AC24" s="121">
        <f>U24*W24*Y24</f>
        <v>734832</v>
      </c>
      <c r="AE24" s="117">
        <f>AH10*AG11*Assumptions!$C$222</f>
        <v>5.04</v>
      </c>
      <c r="AF24" s="95" t="str">
        <f>Assumptions!$A$222</f>
        <v>3 Bed House</v>
      </c>
      <c r="AG24" s="125">
        <f>Assumptions!$B$222</f>
        <v>90</v>
      </c>
      <c r="AH24" s="119" t="s">
        <v>7</v>
      </c>
      <c r="AI24" s="116">
        <f>AI17*AG21</f>
        <v>2002.1999999999998</v>
      </c>
      <c r="AJ24" s="119" t="s">
        <v>6</v>
      </c>
      <c r="AK24" s="116"/>
      <c r="AL24" s="116"/>
      <c r="AM24" s="121">
        <f>AE24*AG24*AI24</f>
        <v>908197.91999999993</v>
      </c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128"/>
      <c r="K25" s="126"/>
      <c r="L25" s="114"/>
      <c r="M25" s="127"/>
      <c r="N25" s="122"/>
      <c r="O25" s="114"/>
      <c r="P25" s="122"/>
      <c r="Q25" s="114"/>
      <c r="R25" s="114"/>
      <c r="S25" s="128"/>
      <c r="U25" s="126"/>
      <c r="V25" s="114"/>
      <c r="W25" s="127"/>
      <c r="X25" s="122"/>
      <c r="Y25" s="114"/>
      <c r="Z25" s="122"/>
      <c r="AA25" s="114"/>
      <c r="AB25" s="114"/>
      <c r="AC25" s="128"/>
      <c r="AE25" s="126"/>
      <c r="AF25" s="114"/>
      <c r="AG25" s="127"/>
      <c r="AH25" s="122"/>
      <c r="AI25" s="114"/>
      <c r="AJ25" s="122"/>
      <c r="AK25" s="114"/>
      <c r="AL25" s="114"/>
      <c r="AM25" s="128"/>
    </row>
    <row r="26" spans="1:39" ht="11.1" customHeight="1" x14ac:dyDescent="0.25">
      <c r="A26" s="91" t="str">
        <f>Assumptions!$E$12</f>
        <v>Social Rent</v>
      </c>
      <c r="B26" s="91"/>
      <c r="C26" s="107">
        <f>Assumptions!$E$18</f>
        <v>0.4</v>
      </c>
      <c r="D26" s="119" t="s">
        <v>63</v>
      </c>
      <c r="E26" s="116"/>
      <c r="F26" s="119"/>
      <c r="G26" s="116"/>
      <c r="H26" s="116"/>
      <c r="I26" s="124"/>
      <c r="K26" s="91" t="str">
        <f>Assumptions!$E$12</f>
        <v>Social Rent</v>
      </c>
      <c r="L26" s="91"/>
      <c r="M26" s="107">
        <f>Assumptions!$E$18</f>
        <v>0.4</v>
      </c>
      <c r="N26" s="119" t="s">
        <v>63</v>
      </c>
      <c r="O26" s="116"/>
      <c r="P26" s="119"/>
      <c r="Q26" s="116"/>
      <c r="R26" s="116"/>
      <c r="S26" s="124"/>
      <c r="U26" s="91" t="str">
        <f>Assumptions!$E$12</f>
        <v>Social Rent</v>
      </c>
      <c r="V26" s="91"/>
      <c r="W26" s="107">
        <f>Assumptions!$E$18</f>
        <v>0.4</v>
      </c>
      <c r="X26" s="119" t="s">
        <v>63</v>
      </c>
      <c r="Y26" s="116"/>
      <c r="Z26" s="119"/>
      <c r="AA26" s="116"/>
      <c r="AB26" s="116"/>
      <c r="AC26" s="124"/>
      <c r="AE26" s="91" t="str">
        <f>Assumptions!$E$12</f>
        <v>Social Rent</v>
      </c>
      <c r="AF26" s="91"/>
      <c r="AG26" s="107">
        <f>Assumptions!$E$18</f>
        <v>0.4</v>
      </c>
      <c r="AH26" s="119" t="s">
        <v>63</v>
      </c>
      <c r="AI26" s="116"/>
      <c r="AJ26" s="119"/>
      <c r="AK26" s="116"/>
      <c r="AL26" s="116"/>
      <c r="AM26" s="124"/>
    </row>
    <row r="27" spans="1:39" ht="11.1" customHeight="1" x14ac:dyDescent="0.25">
      <c r="A27" s="117">
        <f>D10*E11*Assumptions!$C$225</f>
        <v>0.76</v>
      </c>
      <c r="B27" s="95" t="str">
        <f>Assumptions!$A$225</f>
        <v>Apartments</v>
      </c>
      <c r="C27" s="125">
        <f>Assumptions!$B$225</f>
        <v>65</v>
      </c>
      <c r="D27" s="119" t="s">
        <v>66</v>
      </c>
      <c r="E27" s="116">
        <f>E15*C26</f>
        <v>960</v>
      </c>
      <c r="F27" s="119" t="s">
        <v>6</v>
      </c>
      <c r="G27" s="116"/>
      <c r="H27" s="116"/>
      <c r="I27" s="121">
        <f>A27*C27*E27</f>
        <v>47424</v>
      </c>
      <c r="K27" s="117">
        <f>N10*O11*Assumptions!$C$225</f>
        <v>1.52</v>
      </c>
      <c r="L27" s="95" t="str">
        <f>Assumptions!$A$225</f>
        <v>Apartments</v>
      </c>
      <c r="M27" s="125">
        <f>Assumptions!$B$225</f>
        <v>65</v>
      </c>
      <c r="N27" s="119" t="s">
        <v>66</v>
      </c>
      <c r="O27" s="116">
        <f>O15*M26</f>
        <v>1080</v>
      </c>
      <c r="P27" s="119" t="s">
        <v>6</v>
      </c>
      <c r="Q27" s="116"/>
      <c r="R27" s="116"/>
      <c r="S27" s="121">
        <f>K27*M27*O27</f>
        <v>106704</v>
      </c>
      <c r="U27" s="117">
        <f>X10*Y11*Assumptions!$C$225</f>
        <v>2.2800000000000002</v>
      </c>
      <c r="V27" s="95" t="str">
        <f>Assumptions!$A$225</f>
        <v>Apartments</v>
      </c>
      <c r="W27" s="125">
        <f>Assumptions!$B$225</f>
        <v>65</v>
      </c>
      <c r="X27" s="119" t="s">
        <v>66</v>
      </c>
      <c r="Y27" s="116">
        <f>Y15*W26</f>
        <v>1080</v>
      </c>
      <c r="Z27" s="119" t="s">
        <v>6</v>
      </c>
      <c r="AA27" s="116"/>
      <c r="AB27" s="116"/>
      <c r="AC27" s="121">
        <f>U27*W27*Y27</f>
        <v>160056.00000000003</v>
      </c>
      <c r="AE27" s="117">
        <f>AH10*AI11*Assumptions!$C$225</f>
        <v>2.2800000000000002</v>
      </c>
      <c r="AF27" s="95" t="str">
        <f>Assumptions!$A$225</f>
        <v>Apartments</v>
      </c>
      <c r="AG27" s="125">
        <f>Assumptions!$B$225</f>
        <v>65</v>
      </c>
      <c r="AH27" s="119" t="s">
        <v>66</v>
      </c>
      <c r="AI27" s="116">
        <f>AI15*AG26</f>
        <v>1141.2</v>
      </c>
      <c r="AJ27" s="119" t="s">
        <v>6</v>
      </c>
      <c r="AK27" s="116"/>
      <c r="AL27" s="116"/>
      <c r="AM27" s="121">
        <f>AE27*AG27*AI27</f>
        <v>169125.84000000003</v>
      </c>
    </row>
    <row r="28" spans="1:39" ht="11.1" customHeight="1" x14ac:dyDescent="0.25">
      <c r="A28" s="117">
        <f>D10*E11*Assumptions!$C$226</f>
        <v>2.2799999999999998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1020</v>
      </c>
      <c r="F28" s="119" t="s">
        <v>6</v>
      </c>
      <c r="G28" s="116"/>
      <c r="H28" s="116"/>
      <c r="I28" s="121">
        <f>A28*C28*E28</f>
        <v>174419.99999999997</v>
      </c>
      <c r="K28" s="117">
        <f>N10*O11*Assumptions!$C$226</f>
        <v>4.5599999999999996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1120</v>
      </c>
      <c r="P28" s="119" t="s">
        <v>6</v>
      </c>
      <c r="Q28" s="116"/>
      <c r="R28" s="116"/>
      <c r="S28" s="121">
        <f>K28*M28*O28</f>
        <v>383039.99999999994</v>
      </c>
      <c r="U28" s="117">
        <f>X10*Y11*Assumptions!$C$226</f>
        <v>6.84</v>
      </c>
      <c r="V28" s="95" t="s">
        <v>64</v>
      </c>
      <c r="W28" s="125">
        <f>Assumptions!$B$226</f>
        <v>75</v>
      </c>
      <c r="X28" s="119" t="s">
        <v>66</v>
      </c>
      <c r="Y28" s="116">
        <f>Y16*W26</f>
        <v>1120</v>
      </c>
      <c r="Z28" s="119" t="s">
        <v>6</v>
      </c>
      <c r="AA28" s="116"/>
      <c r="AB28" s="116"/>
      <c r="AC28" s="121">
        <f>U28*W28*Y28</f>
        <v>574560</v>
      </c>
      <c r="AE28" s="117">
        <f>AH10*AI11*Assumptions!$C$226</f>
        <v>6.84</v>
      </c>
      <c r="AF28" s="95" t="s">
        <v>64</v>
      </c>
      <c r="AG28" s="125">
        <f>Assumptions!$B$226</f>
        <v>75</v>
      </c>
      <c r="AH28" s="119" t="s">
        <v>66</v>
      </c>
      <c r="AI28" s="116">
        <f>AI16*AG26</f>
        <v>1356</v>
      </c>
      <c r="AJ28" s="119" t="s">
        <v>6</v>
      </c>
      <c r="AK28" s="116"/>
      <c r="AL28" s="116"/>
      <c r="AM28" s="121">
        <f>AE28*AG28*AI28</f>
        <v>695628</v>
      </c>
    </row>
    <row r="29" spans="1:39" ht="11.1" customHeight="1" x14ac:dyDescent="0.25">
      <c r="A29" s="117">
        <f>D10*E11*Assumptions!$C$227</f>
        <v>0.76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990</v>
      </c>
      <c r="F29" s="119" t="s">
        <v>6</v>
      </c>
      <c r="G29" s="116"/>
      <c r="H29" s="116"/>
      <c r="I29" s="121">
        <f>A29*C29*E29</f>
        <v>67716</v>
      </c>
      <c r="K29" s="117">
        <f>N10*O11*Assumptions!$C$227</f>
        <v>1.52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1080</v>
      </c>
      <c r="P29" s="119" t="s">
        <v>6</v>
      </c>
      <c r="Q29" s="116"/>
      <c r="R29" s="116"/>
      <c r="S29" s="121">
        <f>K29*M29*O29</f>
        <v>147744</v>
      </c>
      <c r="U29" s="117">
        <f>X10*Y11*Assumptions!$C$227</f>
        <v>2.2800000000000002</v>
      </c>
      <c r="V29" s="95" t="str">
        <f>Assumptions!$A$227</f>
        <v>3 Bed House</v>
      </c>
      <c r="W29" s="125">
        <f>Assumptions!$B$227</f>
        <v>90</v>
      </c>
      <c r="X29" s="119" t="s">
        <v>66</v>
      </c>
      <c r="Y29" s="116">
        <f>Y17*W26</f>
        <v>1080</v>
      </c>
      <c r="Z29" s="119" t="s">
        <v>6</v>
      </c>
      <c r="AA29" s="116"/>
      <c r="AB29" s="116"/>
      <c r="AC29" s="121">
        <f>U29*W29*Y29</f>
        <v>221616.00000000003</v>
      </c>
      <c r="AE29" s="117">
        <f>AH10*AI11*Assumptions!$C$227</f>
        <v>2.2800000000000002</v>
      </c>
      <c r="AF29" s="95" t="str">
        <f>Assumptions!$A$227</f>
        <v>3 Bed House</v>
      </c>
      <c r="AG29" s="125">
        <f>Assumptions!$B$227</f>
        <v>90</v>
      </c>
      <c r="AH29" s="119" t="s">
        <v>66</v>
      </c>
      <c r="AI29" s="116">
        <f>AI17*AG26</f>
        <v>1334.8000000000002</v>
      </c>
      <c r="AJ29" s="119" t="s">
        <v>6</v>
      </c>
      <c r="AK29" s="116"/>
      <c r="AL29" s="116"/>
      <c r="AM29" s="121">
        <f>AE29*AG29*AI29</f>
        <v>273900.96000000008</v>
      </c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128"/>
      <c r="K30" s="126"/>
      <c r="L30" s="114"/>
      <c r="M30" s="127"/>
      <c r="N30" s="122"/>
      <c r="O30" s="114"/>
      <c r="P30" s="122"/>
      <c r="Q30" s="114"/>
      <c r="R30" s="114"/>
      <c r="S30" s="128"/>
      <c r="U30" s="126"/>
      <c r="V30" s="114"/>
      <c r="W30" s="127"/>
      <c r="X30" s="122"/>
      <c r="Y30" s="114"/>
      <c r="Z30" s="122"/>
      <c r="AA30" s="114"/>
      <c r="AB30" s="114"/>
      <c r="AC30" s="128"/>
      <c r="AE30" s="126"/>
      <c r="AF30" s="114"/>
      <c r="AG30" s="127"/>
      <c r="AH30" s="122"/>
      <c r="AI30" s="114"/>
      <c r="AJ30" s="122"/>
      <c r="AK30" s="114"/>
      <c r="AL30" s="114"/>
      <c r="AM30" s="128"/>
    </row>
    <row r="31" spans="1:39" ht="11.1" customHeight="1" x14ac:dyDescent="0.25">
      <c r="A31" s="91" t="str">
        <f>Assumptions!$F$12</f>
        <v>Affordable Rent</v>
      </c>
      <c r="B31" s="91"/>
      <c r="C31" s="107">
        <f>Assumptions!$F$18</f>
        <v>0.5</v>
      </c>
      <c r="D31" s="119" t="s">
        <v>63</v>
      </c>
      <c r="E31" s="116"/>
      <c r="F31" s="119"/>
      <c r="G31" s="116"/>
      <c r="H31" s="116"/>
      <c r="I31" s="124"/>
      <c r="K31" s="91" t="str">
        <f>Assumptions!$F$12</f>
        <v>Affordable Rent</v>
      </c>
      <c r="L31" s="91"/>
      <c r="M31" s="107">
        <f>Assumptions!$F$18</f>
        <v>0.5</v>
      </c>
      <c r="N31" s="119" t="s">
        <v>63</v>
      </c>
      <c r="O31" s="116"/>
      <c r="P31" s="119"/>
      <c r="Q31" s="116"/>
      <c r="R31" s="116"/>
      <c r="S31" s="124"/>
      <c r="U31" s="91" t="str">
        <f>Assumptions!$F$12</f>
        <v>Affordable Rent</v>
      </c>
      <c r="V31" s="91"/>
      <c r="W31" s="107">
        <f>Assumptions!$F$18</f>
        <v>0.5</v>
      </c>
      <c r="X31" s="119" t="s">
        <v>63</v>
      </c>
      <c r="Y31" s="116"/>
      <c r="Z31" s="119"/>
      <c r="AA31" s="116"/>
      <c r="AB31" s="116"/>
      <c r="AC31" s="124"/>
      <c r="AE31" s="91" t="str">
        <f>Assumptions!$F$12</f>
        <v>Affordable Rent</v>
      </c>
      <c r="AF31" s="91"/>
      <c r="AG31" s="107">
        <f>Assumptions!$F$18</f>
        <v>0.5</v>
      </c>
      <c r="AH31" s="119" t="s">
        <v>63</v>
      </c>
      <c r="AI31" s="116"/>
      <c r="AJ31" s="119"/>
      <c r="AK31" s="116"/>
      <c r="AL31" s="116"/>
      <c r="AM31" s="124"/>
    </row>
    <row r="32" spans="1:39" ht="11.1" customHeight="1" x14ac:dyDescent="0.25">
      <c r="A32" s="117">
        <f>D10*G11*Assumptions!$C$230</f>
        <v>1.5600000000000003</v>
      </c>
      <c r="B32" s="95" t="str">
        <f>Assumptions!$A$230</f>
        <v>Apartments</v>
      </c>
      <c r="C32" s="125">
        <f>Assumptions!$B$230</f>
        <v>65</v>
      </c>
      <c r="D32" s="119" t="s">
        <v>66</v>
      </c>
      <c r="E32" s="116">
        <f>E15*C31</f>
        <v>1200</v>
      </c>
      <c r="F32" s="119" t="s">
        <v>6</v>
      </c>
      <c r="G32" s="116"/>
      <c r="H32" s="116"/>
      <c r="I32" s="121">
        <f>A32*C32*E32</f>
        <v>121680.00000000003</v>
      </c>
      <c r="K32" s="117">
        <f>N10*Q11*Assumptions!$C$230</f>
        <v>3.1200000000000006</v>
      </c>
      <c r="L32" s="95" t="str">
        <f>Assumptions!$A$230</f>
        <v>Apartments</v>
      </c>
      <c r="M32" s="125">
        <f>Assumptions!$B$230</f>
        <v>65</v>
      </c>
      <c r="N32" s="119" t="s">
        <v>66</v>
      </c>
      <c r="O32" s="116">
        <f>O15*M31</f>
        <v>1350</v>
      </c>
      <c r="P32" s="119" t="s">
        <v>6</v>
      </c>
      <c r="Q32" s="116"/>
      <c r="R32" s="116"/>
      <c r="S32" s="121">
        <f>K32*M32*O32</f>
        <v>273780.00000000006</v>
      </c>
      <c r="U32" s="117">
        <f>X10*AA11*Assumptions!$C$230</f>
        <v>4.6800000000000006</v>
      </c>
      <c r="V32" s="95" t="str">
        <f>Assumptions!$A$230</f>
        <v>Apartments</v>
      </c>
      <c r="W32" s="125">
        <f>Assumptions!$B$230</f>
        <v>65</v>
      </c>
      <c r="X32" s="119" t="s">
        <v>66</v>
      </c>
      <c r="Y32" s="116">
        <f>Y15*W31</f>
        <v>1350</v>
      </c>
      <c r="Z32" s="119" t="s">
        <v>6</v>
      </c>
      <c r="AA32" s="116"/>
      <c r="AB32" s="116"/>
      <c r="AC32" s="121">
        <f>U32*W32*Y32</f>
        <v>410670.00000000006</v>
      </c>
      <c r="AE32" s="117">
        <f>AH10*AK11*Assumptions!$C$230</f>
        <v>4.6800000000000006</v>
      </c>
      <c r="AF32" s="95" t="str">
        <f>Assumptions!$A$230</f>
        <v>Apartments</v>
      </c>
      <c r="AG32" s="125">
        <f>Assumptions!$B$230</f>
        <v>65</v>
      </c>
      <c r="AH32" s="119" t="s">
        <v>66</v>
      </c>
      <c r="AI32" s="116">
        <f>AI15*AG31</f>
        <v>1426.5</v>
      </c>
      <c r="AJ32" s="119" t="s">
        <v>6</v>
      </c>
      <c r="AK32" s="116"/>
      <c r="AL32" s="116"/>
      <c r="AM32" s="121">
        <f>AE32*AG32*AI32</f>
        <v>433941.30000000005</v>
      </c>
    </row>
    <row r="33" spans="1:39" ht="11.1" customHeight="1" x14ac:dyDescent="0.25">
      <c r="A33" s="117">
        <f>D10*G11*Assumptions!$C$231</f>
        <v>4.6800000000000006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1275</v>
      </c>
      <c r="F33" s="119" t="s">
        <v>6</v>
      </c>
      <c r="G33" s="116"/>
      <c r="H33" s="116"/>
      <c r="I33" s="121">
        <f>A33*C33*E33</f>
        <v>447525.00000000006</v>
      </c>
      <c r="K33" s="117">
        <f>N10*Q11*Assumptions!$C$231</f>
        <v>9.3600000000000012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1400</v>
      </c>
      <c r="P33" s="119" t="s">
        <v>6</v>
      </c>
      <c r="Q33" s="116"/>
      <c r="R33" s="116"/>
      <c r="S33" s="121">
        <f>K33*M33*O33</f>
        <v>982800.00000000012</v>
      </c>
      <c r="U33" s="117">
        <f>X10*AA11*Assumptions!$C$231</f>
        <v>14.040000000000001</v>
      </c>
      <c r="V33" s="95" t="str">
        <f>Assumptions!$A$231</f>
        <v>2 Bed house</v>
      </c>
      <c r="W33" s="125">
        <f>Assumptions!$B$231</f>
        <v>75</v>
      </c>
      <c r="X33" s="119" t="s">
        <v>66</v>
      </c>
      <c r="Y33" s="116">
        <f>Y16*W31</f>
        <v>1400</v>
      </c>
      <c r="Z33" s="119" t="s">
        <v>6</v>
      </c>
      <c r="AA33" s="116"/>
      <c r="AB33" s="116"/>
      <c r="AC33" s="121">
        <f>U33*W33*Y33</f>
        <v>1474200</v>
      </c>
      <c r="AE33" s="117">
        <f>AH10*AK11*Assumptions!$C$231</f>
        <v>14.040000000000001</v>
      </c>
      <c r="AF33" s="95" t="str">
        <f>Assumptions!$A$231</f>
        <v>2 Bed house</v>
      </c>
      <c r="AG33" s="125">
        <f>Assumptions!$B$231</f>
        <v>75</v>
      </c>
      <c r="AH33" s="119" t="s">
        <v>66</v>
      </c>
      <c r="AI33" s="116">
        <f>AI16*AG31</f>
        <v>1695</v>
      </c>
      <c r="AJ33" s="119" t="s">
        <v>6</v>
      </c>
      <c r="AK33" s="116"/>
      <c r="AL33" s="116"/>
      <c r="AM33" s="121">
        <f>AE33*AG33*AI33</f>
        <v>1784835</v>
      </c>
    </row>
    <row r="34" spans="1:39" ht="11.1" customHeight="1" x14ac:dyDescent="0.25">
      <c r="A34" s="117">
        <f>D10*G11*Assumptions!$C$232</f>
        <v>1.5600000000000003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1237.5</v>
      </c>
      <c r="F34" s="119" t="s">
        <v>6</v>
      </c>
      <c r="G34" s="116"/>
      <c r="H34" s="116"/>
      <c r="I34" s="121">
        <f>A34*C34*E34</f>
        <v>173745.00000000003</v>
      </c>
      <c r="K34" s="117">
        <f>N10*Q11*Assumptions!$C$232</f>
        <v>3.1200000000000006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1350</v>
      </c>
      <c r="P34" s="119" t="s">
        <v>6</v>
      </c>
      <c r="Q34" s="116"/>
      <c r="R34" s="116"/>
      <c r="S34" s="121">
        <f>K34*M34*O34</f>
        <v>379080.00000000012</v>
      </c>
      <c r="U34" s="117">
        <f>X10*AA11*Assumptions!$C$232</f>
        <v>4.6800000000000006</v>
      </c>
      <c r="V34" s="95" t="str">
        <f>Assumptions!$A$232</f>
        <v>3 Bed House</v>
      </c>
      <c r="W34" s="125">
        <f>Assumptions!$B$232</f>
        <v>90</v>
      </c>
      <c r="X34" s="119" t="s">
        <v>66</v>
      </c>
      <c r="Y34" s="116">
        <f>Y17*W31</f>
        <v>1350</v>
      </c>
      <c r="Z34" s="119" t="s">
        <v>6</v>
      </c>
      <c r="AA34" s="116"/>
      <c r="AB34" s="116"/>
      <c r="AC34" s="121">
        <f>U34*W34*Y34</f>
        <v>568620.00000000012</v>
      </c>
      <c r="AE34" s="117">
        <f>AH10*AK11*Assumptions!$C$232</f>
        <v>4.6800000000000006</v>
      </c>
      <c r="AF34" s="95" t="str">
        <f>Assumptions!$A$232</f>
        <v>3 Bed House</v>
      </c>
      <c r="AG34" s="125">
        <f>Assumptions!$B$232</f>
        <v>90</v>
      </c>
      <c r="AH34" s="119" t="s">
        <v>66</v>
      </c>
      <c r="AI34" s="116">
        <f>AI17*AG31</f>
        <v>1668.5</v>
      </c>
      <c r="AJ34" s="119" t="s">
        <v>6</v>
      </c>
      <c r="AK34" s="116"/>
      <c r="AL34" s="116"/>
      <c r="AM34" s="121">
        <f>AE34*AG34*AI34</f>
        <v>702772.20000000007</v>
      </c>
    </row>
    <row r="35" spans="1:39" ht="11.1" customHeight="1" x14ac:dyDescent="0.25">
      <c r="A35" s="129">
        <f>SUM(A15:A34)</f>
        <v>200</v>
      </c>
      <c r="B35" s="122" t="s">
        <v>67</v>
      </c>
      <c r="C35" s="114"/>
      <c r="D35" s="114"/>
      <c r="E35" s="114"/>
      <c r="F35" s="114"/>
      <c r="G35" s="114"/>
      <c r="H35" s="114"/>
      <c r="I35" s="123"/>
      <c r="K35" s="129">
        <f>SUM(K15:K34)</f>
        <v>200.00000000000009</v>
      </c>
      <c r="L35" s="122" t="s">
        <v>67</v>
      </c>
      <c r="M35" s="114"/>
      <c r="N35" s="114"/>
      <c r="O35" s="114"/>
      <c r="P35" s="114"/>
      <c r="Q35" s="114"/>
      <c r="R35" s="114"/>
      <c r="S35" s="123"/>
      <c r="U35" s="129">
        <f>SUM(U15:U34)</f>
        <v>200</v>
      </c>
      <c r="V35" s="122" t="s">
        <v>67</v>
      </c>
      <c r="W35" s="114"/>
      <c r="X35" s="114"/>
      <c r="Y35" s="114"/>
      <c r="Z35" s="114"/>
      <c r="AA35" s="114"/>
      <c r="AB35" s="114"/>
      <c r="AC35" s="123"/>
      <c r="AE35" s="129">
        <f>SUM(AE15:AE34)</f>
        <v>200</v>
      </c>
      <c r="AF35" s="122" t="s">
        <v>67</v>
      </c>
      <c r="AG35" s="114"/>
      <c r="AH35" s="114"/>
      <c r="AI35" s="114"/>
      <c r="AJ35" s="114"/>
      <c r="AK35" s="114"/>
      <c r="AL35" s="114"/>
      <c r="AM35" s="123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130">
        <f>SUM(I15:I34)</f>
        <v>45500430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130">
        <f>SUM(S15:S34)</f>
        <v>46657324</v>
      </c>
      <c r="U36" s="113" t="s">
        <v>4</v>
      </c>
      <c r="V36" s="114"/>
      <c r="W36" s="114"/>
      <c r="X36" s="114"/>
      <c r="Y36" s="114"/>
      <c r="Z36" s="114"/>
      <c r="AA36" s="114"/>
      <c r="AB36" s="114"/>
      <c r="AC36" s="130">
        <f>SUM(AC15:AC34)</f>
        <v>43566986</v>
      </c>
      <c r="AE36" s="113" t="s">
        <v>4</v>
      </c>
      <c r="AF36" s="114"/>
      <c r="AG36" s="114"/>
      <c r="AH36" s="114"/>
      <c r="AI36" s="114"/>
      <c r="AJ36" s="114"/>
      <c r="AK36" s="114"/>
      <c r="AL36" s="114"/>
      <c r="AM36" s="130">
        <f>SUM(AM15:AM34)</f>
        <v>51531548.900000006</v>
      </c>
    </row>
    <row r="37" spans="1:39" ht="11.1" customHeight="1" x14ac:dyDescent="0.25"/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128"/>
      <c r="K38" s="113" t="s">
        <v>8</v>
      </c>
      <c r="L38" s="114"/>
      <c r="M38" s="114"/>
      <c r="N38" s="114"/>
      <c r="O38" s="114"/>
      <c r="P38" s="114"/>
      <c r="Q38" s="114"/>
      <c r="R38" s="114"/>
      <c r="S38" s="128"/>
      <c r="U38" s="113" t="s">
        <v>8</v>
      </c>
      <c r="V38" s="114"/>
      <c r="W38" s="114"/>
      <c r="X38" s="114"/>
      <c r="Y38" s="114"/>
      <c r="Z38" s="114"/>
      <c r="AA38" s="114"/>
      <c r="AB38" s="114"/>
      <c r="AC38" s="128"/>
      <c r="AE38" s="113" t="s">
        <v>8</v>
      </c>
      <c r="AF38" s="114"/>
      <c r="AG38" s="114"/>
      <c r="AH38" s="114"/>
      <c r="AI38" s="114"/>
      <c r="AJ38" s="114"/>
      <c r="AK38" s="114"/>
      <c r="AL38" s="114"/>
      <c r="AM38" s="128"/>
    </row>
    <row r="39" spans="1:39" ht="11.1" customHeight="1" x14ac:dyDescent="0.25">
      <c r="A39" s="90" t="s">
        <v>9</v>
      </c>
      <c r="B39" s="95" t="s">
        <v>31</v>
      </c>
      <c r="C39" s="131">
        <f>A15</f>
        <v>18</v>
      </c>
      <c r="D39" s="119" t="s">
        <v>68</v>
      </c>
      <c r="E39" s="132">
        <f>(Assumptions!$D$182+((Assumptions!$D$175-Assumptions!$D$182)*(Assumptions!$D$184)))/Assumptions!$A$215</f>
        <v>8285.5141343006271</v>
      </c>
      <c r="F39" s="119" t="s">
        <v>69</v>
      </c>
      <c r="G39" s="116"/>
      <c r="H39" s="116"/>
      <c r="I39" s="121">
        <f>C39*E39</f>
        <v>149139.25441741128</v>
      </c>
      <c r="K39" s="90" t="s">
        <v>9</v>
      </c>
      <c r="L39" s="95" t="s">
        <v>31</v>
      </c>
      <c r="M39" s="131">
        <f>K15</f>
        <v>16</v>
      </c>
      <c r="N39" s="119" t="s">
        <v>68</v>
      </c>
      <c r="O39" s="132">
        <f>(Assumptions!$D$182+((Assumptions!$E$175-Assumptions!$D$182)*(Assumptions!$D$184)))/Assumptions!$A$215</f>
        <v>11143.772167471318</v>
      </c>
      <c r="P39" s="119" t="s">
        <v>69</v>
      </c>
      <c r="Q39" s="116"/>
      <c r="R39" s="116"/>
      <c r="S39" s="121">
        <f>M39*O39</f>
        <v>178300.35467954108</v>
      </c>
      <c r="U39" s="90" t="s">
        <v>9</v>
      </c>
      <c r="V39" s="95" t="s">
        <v>31</v>
      </c>
      <c r="W39" s="131">
        <f>U15</f>
        <v>14</v>
      </c>
      <c r="X39" s="119" t="s">
        <v>68</v>
      </c>
      <c r="Y39" s="132">
        <f>(Assumptions!$D$182+((Assumptions!$F$175-Assumptions!$D$182)*(Assumptions!$D$184)))/Assumptions!$A$215</f>
        <v>11143.772167471318</v>
      </c>
      <c r="Z39" s="119" t="s">
        <v>69</v>
      </c>
      <c r="AA39" s="116"/>
      <c r="AB39" s="116"/>
      <c r="AC39" s="121">
        <f>W39*Y39</f>
        <v>156012.81034459843</v>
      </c>
      <c r="AE39" s="90" t="s">
        <v>9</v>
      </c>
      <c r="AF39" s="95" t="s">
        <v>31</v>
      </c>
      <c r="AG39" s="131">
        <f>AE15</f>
        <v>14</v>
      </c>
      <c r="AH39" s="119" t="s">
        <v>68</v>
      </c>
      <c r="AI39" s="132">
        <f>(Assumptions!$D$182+((Assumptions!$G$175-Assumptions!$D$182)*(Assumptions!$D$184)))/Assumptions!$A$215</f>
        <v>17237.011219866137</v>
      </c>
      <c r="AJ39" s="119" t="s">
        <v>69</v>
      </c>
      <c r="AK39" s="116"/>
      <c r="AL39" s="116"/>
      <c r="AM39" s="121">
        <f>AG39*AI39</f>
        <v>241318.15707812592</v>
      </c>
    </row>
    <row r="40" spans="1:39" ht="11.1" customHeight="1" x14ac:dyDescent="0.25">
      <c r="A40" s="91"/>
      <c r="B40" s="95" t="s">
        <v>70</v>
      </c>
      <c r="C40" s="131">
        <f>A16</f>
        <v>36</v>
      </c>
      <c r="D40" s="119" t="s">
        <v>68</v>
      </c>
      <c r="E40" s="132">
        <f>(Assumptions!$D$182+((Assumptions!$D$175-Assumptions!$D$182)*(Assumptions!$D$184)))/Assumptions!$B$215</f>
        <v>20713.785335751567</v>
      </c>
      <c r="F40" s="119" t="s">
        <v>69</v>
      </c>
      <c r="G40" s="116"/>
      <c r="H40" s="116"/>
      <c r="I40" s="121">
        <f>C40*E40</f>
        <v>745696.27208705642</v>
      </c>
      <c r="K40" s="91"/>
      <c r="L40" s="95" t="s">
        <v>70</v>
      </c>
      <c r="M40" s="131">
        <f>K16</f>
        <v>32</v>
      </c>
      <c r="N40" s="119" t="s">
        <v>68</v>
      </c>
      <c r="O40" s="132">
        <f>(Assumptions!$D$182+((Assumptions!$E$175-Assumptions!$D$182)*(Assumptions!$D$184)))/Assumptions!$B$215</f>
        <v>27859.43041867829</v>
      </c>
      <c r="P40" s="119" t="s">
        <v>69</v>
      </c>
      <c r="Q40" s="116"/>
      <c r="R40" s="116"/>
      <c r="S40" s="121">
        <f>M40*O40</f>
        <v>891501.77339770528</v>
      </c>
      <c r="U40" s="91"/>
      <c r="V40" s="95" t="s">
        <v>70</v>
      </c>
      <c r="W40" s="131">
        <f>U16</f>
        <v>28</v>
      </c>
      <c r="X40" s="119" t="s">
        <v>68</v>
      </c>
      <c r="Y40" s="132">
        <f>(Assumptions!$D$182+((Assumptions!$F$175-Assumptions!$D$182)*(Assumptions!$D$184)))/Assumptions!$B$215</f>
        <v>27859.43041867829</v>
      </c>
      <c r="Z40" s="119" t="s">
        <v>69</v>
      </c>
      <c r="AA40" s="116"/>
      <c r="AB40" s="116"/>
      <c r="AC40" s="121">
        <f>W40*Y40</f>
        <v>780064.0517229921</v>
      </c>
      <c r="AE40" s="91"/>
      <c r="AF40" s="95" t="s">
        <v>70</v>
      </c>
      <c r="AG40" s="131">
        <f>AE16</f>
        <v>28</v>
      </c>
      <c r="AH40" s="119" t="s">
        <v>68</v>
      </c>
      <c r="AI40" s="132">
        <f>(Assumptions!$D$182+((Assumptions!$G$175-Assumptions!$D$182)*(Assumptions!$D$184)))/Assumptions!$B$215</f>
        <v>43092.528049665343</v>
      </c>
      <c r="AJ40" s="119" t="s">
        <v>69</v>
      </c>
      <c r="AK40" s="116"/>
      <c r="AL40" s="116"/>
      <c r="AM40" s="121">
        <f>AG40*AI40</f>
        <v>1206590.7853906297</v>
      </c>
    </row>
    <row r="41" spans="1:39" ht="11.1" customHeight="1" x14ac:dyDescent="0.25">
      <c r="A41" s="91"/>
      <c r="B41" s="95" t="s">
        <v>65</v>
      </c>
      <c r="C41" s="131">
        <f>A17</f>
        <v>72</v>
      </c>
      <c r="D41" s="119" t="s">
        <v>68</v>
      </c>
      <c r="E41" s="132">
        <f>(Assumptions!$D$182+((Assumptions!$D$175-Assumptions!$D$182)*(Assumptions!$D$184)))/Assumptions!$C$215</f>
        <v>23672.897526573219</v>
      </c>
      <c r="F41" s="119" t="s">
        <v>69</v>
      </c>
      <c r="G41" s="116"/>
      <c r="H41" s="116"/>
      <c r="I41" s="121">
        <f>C41*E41</f>
        <v>1704448.6219132717</v>
      </c>
      <c r="K41" s="91"/>
      <c r="L41" s="95" t="s">
        <v>65</v>
      </c>
      <c r="M41" s="131">
        <f>K17</f>
        <v>64</v>
      </c>
      <c r="N41" s="119" t="s">
        <v>68</v>
      </c>
      <c r="O41" s="132">
        <f>(Assumptions!$D$182+((Assumptions!$E$175-Assumptions!$D$182)*(Assumptions!$D$184)))/Assumptions!$C$215</f>
        <v>31839.349049918048</v>
      </c>
      <c r="P41" s="119" t="s">
        <v>69</v>
      </c>
      <c r="Q41" s="116"/>
      <c r="R41" s="116"/>
      <c r="S41" s="121">
        <f>M41*O41</f>
        <v>2037718.3391947551</v>
      </c>
      <c r="U41" s="91"/>
      <c r="V41" s="95" t="s">
        <v>65</v>
      </c>
      <c r="W41" s="131">
        <f>U17</f>
        <v>56</v>
      </c>
      <c r="X41" s="119" t="s">
        <v>68</v>
      </c>
      <c r="Y41" s="132">
        <f>(Assumptions!$D$182+((Assumptions!$F$175-Assumptions!$D$182)*(Assumptions!$D$184)))/Assumptions!$C$215</f>
        <v>31839.349049918048</v>
      </c>
      <c r="Z41" s="119" t="s">
        <v>69</v>
      </c>
      <c r="AA41" s="116"/>
      <c r="AB41" s="116"/>
      <c r="AC41" s="121">
        <f>W41*Y41</f>
        <v>1783003.5467954106</v>
      </c>
      <c r="AE41" s="91"/>
      <c r="AF41" s="95" t="s">
        <v>65</v>
      </c>
      <c r="AG41" s="131">
        <f>AE17</f>
        <v>56</v>
      </c>
      <c r="AH41" s="119" t="s">
        <v>68</v>
      </c>
      <c r="AI41" s="132">
        <f>(Assumptions!$D$182+((Assumptions!$G$175-Assumptions!$D$182)*(Assumptions!$D$184)))/Assumptions!$C$215</f>
        <v>49248.603485331827</v>
      </c>
      <c r="AJ41" s="119" t="s">
        <v>69</v>
      </c>
      <c r="AK41" s="116"/>
      <c r="AL41" s="116"/>
      <c r="AM41" s="121">
        <f>AG41*AI41</f>
        <v>2757921.7951785824</v>
      </c>
    </row>
    <row r="42" spans="1:39" ht="11.1" customHeight="1" x14ac:dyDescent="0.25">
      <c r="A42" s="91"/>
      <c r="B42" s="95" t="s">
        <v>71</v>
      </c>
      <c r="C42" s="131">
        <f>A18</f>
        <v>36</v>
      </c>
      <c r="D42" s="119" t="s">
        <v>68</v>
      </c>
      <c r="E42" s="132">
        <f>(Assumptions!$D$182+((Assumptions!$D$175-Assumptions!$D$182)*(Assumptions!$D$184)))/Assumptions!$D$215</f>
        <v>33142.056537202508</v>
      </c>
      <c r="F42" s="119" t="s">
        <v>69</v>
      </c>
      <c r="G42" s="116"/>
      <c r="H42" s="116"/>
      <c r="I42" s="121">
        <f>C42*E42</f>
        <v>1193114.0353392903</v>
      </c>
      <c r="K42" s="91"/>
      <c r="L42" s="95" t="s">
        <v>71</v>
      </c>
      <c r="M42" s="131">
        <f>K18</f>
        <v>32</v>
      </c>
      <c r="N42" s="119" t="s">
        <v>68</v>
      </c>
      <c r="O42" s="132">
        <f>(Assumptions!$D$182+((Assumptions!$E$175-Assumptions!$D$182)*(Assumptions!$D$184)))/Assumptions!$D$215</f>
        <v>44575.08866988527</v>
      </c>
      <c r="P42" s="119" t="s">
        <v>69</v>
      </c>
      <c r="Q42" s="116"/>
      <c r="R42" s="116"/>
      <c r="S42" s="121">
        <f>M42*O42</f>
        <v>1426402.8374363286</v>
      </c>
      <c r="U42" s="91"/>
      <c r="V42" s="95" t="s">
        <v>71</v>
      </c>
      <c r="W42" s="131">
        <f>U18</f>
        <v>28</v>
      </c>
      <c r="X42" s="119" t="s">
        <v>68</v>
      </c>
      <c r="Y42" s="132">
        <f>(Assumptions!$D$182+((Assumptions!$F$175-Assumptions!$D$182)*(Assumptions!$D$184)))/Assumptions!$D$215</f>
        <v>44575.08866988527</v>
      </c>
      <c r="Z42" s="119" t="s">
        <v>69</v>
      </c>
      <c r="AA42" s="116"/>
      <c r="AB42" s="116"/>
      <c r="AC42" s="121">
        <f>W42*Y42</f>
        <v>1248102.4827567874</v>
      </c>
      <c r="AE42" s="91"/>
      <c r="AF42" s="95" t="s">
        <v>71</v>
      </c>
      <c r="AG42" s="131">
        <f>AE18</f>
        <v>28</v>
      </c>
      <c r="AH42" s="119" t="s">
        <v>68</v>
      </c>
      <c r="AI42" s="132">
        <f>(Assumptions!$D$182+((Assumptions!$G$175-Assumptions!$D$182)*(Assumptions!$D$184)))/Assumptions!$D$215</f>
        <v>68948.044879464549</v>
      </c>
      <c r="AJ42" s="119" t="s">
        <v>69</v>
      </c>
      <c r="AK42" s="116"/>
      <c r="AL42" s="116"/>
      <c r="AM42" s="121">
        <f>AG42*AI42</f>
        <v>1930545.2566250074</v>
      </c>
    </row>
    <row r="43" spans="1:39" ht="11.1" customHeight="1" x14ac:dyDescent="0.25">
      <c r="A43" s="111"/>
      <c r="B43" s="95" t="s">
        <v>72</v>
      </c>
      <c r="C43" s="131">
        <f>A19</f>
        <v>18</v>
      </c>
      <c r="D43" s="119" t="s">
        <v>68</v>
      </c>
      <c r="E43" s="132">
        <f>(Assumptions!$D$182+((Assumptions!$D$175-Assumptions!$D$182)*(Assumptions!$D$184)))/Assumptions!$E$215</f>
        <v>41427.570671503134</v>
      </c>
      <c r="F43" s="119" t="s">
        <v>69</v>
      </c>
      <c r="G43" s="133" t="s">
        <v>93</v>
      </c>
      <c r="H43" s="134">
        <f>SUM(I39:I43)</f>
        <v>4538094.4558440857</v>
      </c>
      <c r="I43" s="121">
        <f>C43*E43</f>
        <v>745696.27208705642</v>
      </c>
      <c r="K43" s="111"/>
      <c r="L43" s="95" t="s">
        <v>72</v>
      </c>
      <c r="M43" s="131">
        <f>K19</f>
        <v>16</v>
      </c>
      <c r="N43" s="119" t="s">
        <v>68</v>
      </c>
      <c r="O43" s="132">
        <f>(Assumptions!$D$182+((Assumptions!$E$175-Assumptions!$D$182)*(Assumptions!$D$184)))/Assumptions!$E$215</f>
        <v>55718.86083735658</v>
      </c>
      <c r="P43" s="119" t="s">
        <v>69</v>
      </c>
      <c r="Q43" s="133" t="s">
        <v>93</v>
      </c>
      <c r="R43" s="134">
        <f>SUM(S39:S43)</f>
        <v>5425425.0781060355</v>
      </c>
      <c r="S43" s="121">
        <f>M43*O43</f>
        <v>891501.77339770528</v>
      </c>
      <c r="U43" s="111"/>
      <c r="V43" s="95" t="s">
        <v>72</v>
      </c>
      <c r="W43" s="131">
        <f>U19</f>
        <v>14</v>
      </c>
      <c r="X43" s="119" t="s">
        <v>68</v>
      </c>
      <c r="Y43" s="132">
        <f>(Assumptions!$D$182+((Assumptions!$F$175-Assumptions!$D$182)*(Assumptions!$D$184)))/Assumptions!$E$215</f>
        <v>55718.86083735658</v>
      </c>
      <c r="Z43" s="119" t="s">
        <v>69</v>
      </c>
      <c r="AA43" s="133" t="s">
        <v>93</v>
      </c>
      <c r="AB43" s="134">
        <f>SUM(AC39:AC43)</f>
        <v>4747246.9433427807</v>
      </c>
      <c r="AC43" s="121">
        <f>W43*Y43</f>
        <v>780064.0517229921</v>
      </c>
      <c r="AE43" s="111"/>
      <c r="AF43" s="95" t="s">
        <v>72</v>
      </c>
      <c r="AG43" s="131">
        <f>AE19</f>
        <v>14</v>
      </c>
      <c r="AH43" s="119" t="s">
        <v>68</v>
      </c>
      <c r="AI43" s="132">
        <f>(Assumptions!$D$182+((Assumptions!$G$175-Assumptions!$D$182)*(Assumptions!$D$184)))/Assumptions!$E$215</f>
        <v>86185.056099330686</v>
      </c>
      <c r="AJ43" s="119" t="s">
        <v>69</v>
      </c>
      <c r="AK43" s="133" t="s">
        <v>93</v>
      </c>
      <c r="AL43" s="134">
        <f>SUM(AM39:AM43)</f>
        <v>7342966.7796629751</v>
      </c>
      <c r="AM43" s="121">
        <f>AG43*AI43</f>
        <v>1206590.7853906297</v>
      </c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0.04</v>
      </c>
      <c r="F44" s="119"/>
      <c r="G44" s="116"/>
      <c r="H44" s="116"/>
      <c r="I44" s="121">
        <f>SUM(I39:I43)*E44</f>
        <v>181523.77823376344</v>
      </c>
      <c r="K44" s="91" t="s">
        <v>73</v>
      </c>
      <c r="L44" s="91"/>
      <c r="M44" s="116"/>
      <c r="N44" s="135"/>
      <c r="O44" s="136">
        <f>IF(R43&lt;250000,1%,IF(R43&lt;500000,3%,IF(R43&gt;500000,4%)))</f>
        <v>0.04</v>
      </c>
      <c r="P44" s="119"/>
      <c r="Q44" s="116"/>
      <c r="R44" s="116"/>
      <c r="S44" s="121">
        <f>SUM(S39:S43)*O44</f>
        <v>217017.00312424143</v>
      </c>
      <c r="U44" s="91" t="s">
        <v>73</v>
      </c>
      <c r="V44" s="91"/>
      <c r="W44" s="116"/>
      <c r="X44" s="135"/>
      <c r="Y44" s="136">
        <f>IF(AB43&lt;250000,1%,IF(AB43&lt;500000,3%,IF(AB43&gt;500000,4%)))</f>
        <v>0.04</v>
      </c>
      <c r="Z44" s="119"/>
      <c r="AA44" s="116"/>
      <c r="AB44" s="116"/>
      <c r="AC44" s="121">
        <f>SUM(AC39:AC43)*Y44</f>
        <v>189889.87773371124</v>
      </c>
      <c r="AE44" s="91" t="s">
        <v>73</v>
      </c>
      <c r="AF44" s="91"/>
      <c r="AG44" s="116"/>
      <c r="AH44" s="135"/>
      <c r="AI44" s="136">
        <f>IF(AL43&lt;250000,1%,IF(AL43&lt;500000,3%,IF(AL43&gt;500000,4%)))</f>
        <v>0.04</v>
      </c>
      <c r="AJ44" s="119"/>
      <c r="AK44" s="116"/>
      <c r="AL44" s="116"/>
      <c r="AM44" s="121">
        <f>SUM(AM39:AM43)*AI44</f>
        <v>293718.67118651903</v>
      </c>
    </row>
    <row r="45" spans="1:39" ht="11.1" customHeight="1" x14ac:dyDescent="0.25">
      <c r="A45" s="113" t="s">
        <v>10</v>
      </c>
      <c r="B45" s="114"/>
      <c r="C45" s="114"/>
      <c r="D45" s="122"/>
      <c r="E45" s="114"/>
      <c r="F45" s="122"/>
      <c r="G45" s="114"/>
      <c r="H45" s="114"/>
      <c r="I45" s="128"/>
      <c r="K45" s="113" t="s">
        <v>10</v>
      </c>
      <c r="L45" s="114"/>
      <c r="M45" s="114"/>
      <c r="N45" s="122"/>
      <c r="O45" s="114"/>
      <c r="P45" s="122"/>
      <c r="Q45" s="114"/>
      <c r="R45" s="114"/>
      <c r="S45" s="128"/>
      <c r="U45" s="113" t="s">
        <v>10</v>
      </c>
      <c r="V45" s="114"/>
      <c r="W45" s="114"/>
      <c r="X45" s="122"/>
      <c r="Y45" s="114"/>
      <c r="Z45" s="122"/>
      <c r="AA45" s="114"/>
      <c r="AB45" s="114"/>
      <c r="AC45" s="128"/>
      <c r="AE45" s="113" t="s">
        <v>10</v>
      </c>
      <c r="AF45" s="114"/>
      <c r="AG45" s="114"/>
      <c r="AH45" s="122"/>
      <c r="AI45" s="114"/>
      <c r="AJ45" s="122"/>
      <c r="AK45" s="114"/>
      <c r="AL45" s="114"/>
      <c r="AM45" s="128"/>
    </row>
    <row r="46" spans="1:39" ht="11.1" customHeight="1" x14ac:dyDescent="0.25">
      <c r="A46" s="117"/>
      <c r="B46" s="95" t="str">
        <f>Assumptions!$F$22</f>
        <v>Apartments</v>
      </c>
      <c r="C46" s="120">
        <f>Assumptions!$G$22*Assumptions!$D$22</f>
        <v>1890.6</v>
      </c>
      <c r="D46" s="119" t="s">
        <v>6</v>
      </c>
      <c r="E46" s="116"/>
      <c r="F46" s="137" t="s">
        <v>124</v>
      </c>
      <c r="G46" s="138"/>
      <c r="H46" s="119"/>
      <c r="I46" s="121">
        <f>(A15*C15*C46)+(A16*C16*C47)+(A17*C17*C48)+(A18*C18*C49)+(A19*C19*C50)</f>
        <v>20638242</v>
      </c>
      <c r="K46" s="117"/>
      <c r="L46" s="95" t="str">
        <f>Assumptions!$F$22</f>
        <v>Apartments</v>
      </c>
      <c r="M46" s="120">
        <f>Assumptions!$G$22*Assumptions!$D$22</f>
        <v>1890.6</v>
      </c>
      <c r="N46" s="119" t="s">
        <v>6</v>
      </c>
      <c r="O46" s="116"/>
      <c r="P46" s="137" t="s">
        <v>124</v>
      </c>
      <c r="Q46" s="138"/>
      <c r="R46" s="119"/>
      <c r="S46" s="121">
        <f>(K15*M15*M46)+(K16*M16*M47)+(K17*M17*M48)+(K18*M18*M49)+(K19*M19*M50)</f>
        <v>18345104</v>
      </c>
      <c r="U46" s="117"/>
      <c r="V46" s="95" t="str">
        <f>Assumptions!$F$22</f>
        <v>Apartments</v>
      </c>
      <c r="W46" s="120">
        <f>Assumptions!$G$22*Assumptions!$D$22</f>
        <v>1890.6</v>
      </c>
      <c r="X46" s="119" t="s">
        <v>6</v>
      </c>
      <c r="Y46" s="116"/>
      <c r="Z46" s="137" t="s">
        <v>124</v>
      </c>
      <c r="AA46" s="138"/>
      <c r="AB46" s="119"/>
      <c r="AC46" s="121">
        <f>(U15*W15*W46)+(U16*W16*W47)+(U17*W17*W48)+(U18*W18*W49)+(U19*W19*W50)</f>
        <v>16051966</v>
      </c>
      <c r="AE46" s="117"/>
      <c r="AF46" s="95" t="str">
        <f>Assumptions!$F$22</f>
        <v>Apartments</v>
      </c>
      <c r="AG46" s="120">
        <f>Assumptions!$G$22*Assumptions!$D$22</f>
        <v>1890.6</v>
      </c>
      <c r="AH46" s="119" t="s">
        <v>6</v>
      </c>
      <c r="AI46" s="116"/>
      <c r="AJ46" s="137" t="s">
        <v>124</v>
      </c>
      <c r="AK46" s="138"/>
      <c r="AL46" s="119"/>
      <c r="AM46" s="121">
        <f>(AE15*AG15*AG46)+(AE16*AG16*AG47)+(AE17*AG17*AG48)+(AE18*AG18*AG49)+(AE19*AG19*AG50)</f>
        <v>16051966</v>
      </c>
    </row>
    <row r="47" spans="1:39" ht="11.1" customHeight="1" x14ac:dyDescent="0.25">
      <c r="A47" s="117"/>
      <c r="B47" s="95" t="str">
        <f>Assumptions!$F$23</f>
        <v>2 bed houses</v>
      </c>
      <c r="C47" s="120">
        <f>Assumptions!$G$23</f>
        <v>1120</v>
      </c>
      <c r="D47" s="119" t="s">
        <v>6</v>
      </c>
      <c r="E47" s="116"/>
      <c r="F47" s="137"/>
      <c r="G47" s="116"/>
      <c r="H47" s="116"/>
      <c r="I47" s="121"/>
      <c r="K47" s="117"/>
      <c r="L47" s="95" t="str">
        <f>Assumptions!$F$23</f>
        <v>2 bed houses</v>
      </c>
      <c r="M47" s="120">
        <f>Assumptions!$G$23</f>
        <v>1120</v>
      </c>
      <c r="N47" s="119" t="s">
        <v>6</v>
      </c>
      <c r="O47" s="116"/>
      <c r="P47" s="137"/>
      <c r="Q47" s="116"/>
      <c r="R47" s="116"/>
      <c r="S47" s="121"/>
      <c r="U47" s="117"/>
      <c r="V47" s="95" t="str">
        <f>Assumptions!$F$23</f>
        <v>2 bed houses</v>
      </c>
      <c r="W47" s="120">
        <f>Assumptions!$G$23</f>
        <v>1120</v>
      </c>
      <c r="X47" s="119" t="s">
        <v>6</v>
      </c>
      <c r="Y47" s="116"/>
      <c r="Z47" s="137"/>
      <c r="AA47" s="116"/>
      <c r="AB47" s="116"/>
      <c r="AC47" s="121"/>
      <c r="AE47" s="117"/>
      <c r="AF47" s="95" t="str">
        <f>Assumptions!$F$23</f>
        <v>2 bed houses</v>
      </c>
      <c r="AG47" s="120">
        <f>Assumptions!$G$23</f>
        <v>1120</v>
      </c>
      <c r="AH47" s="119" t="s">
        <v>6</v>
      </c>
      <c r="AI47" s="116"/>
      <c r="AJ47" s="137"/>
      <c r="AK47" s="116"/>
      <c r="AL47" s="116"/>
      <c r="AM47" s="121"/>
    </row>
    <row r="48" spans="1:39" ht="11.1" customHeight="1" x14ac:dyDescent="0.25">
      <c r="A48" s="117"/>
      <c r="B48" s="95" t="str">
        <f>Assumptions!$F$24</f>
        <v>3 Bed houses</v>
      </c>
      <c r="C48" s="120">
        <f>Assumptions!$G$24</f>
        <v>1120</v>
      </c>
      <c r="D48" s="119" t="s">
        <v>6</v>
      </c>
      <c r="E48" s="116"/>
      <c r="F48" s="137" t="s">
        <v>125</v>
      </c>
      <c r="G48" s="116"/>
      <c r="H48" s="116"/>
      <c r="I48" s="121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1838640</v>
      </c>
      <c r="K48" s="117"/>
      <c r="L48" s="95" t="str">
        <f>Assumptions!$F$24</f>
        <v>3 Bed houses</v>
      </c>
      <c r="M48" s="120">
        <f>Assumptions!$G$24</f>
        <v>1120</v>
      </c>
      <c r="N48" s="119" t="s">
        <v>6</v>
      </c>
      <c r="O48" s="116"/>
      <c r="P48" s="137" t="s">
        <v>125</v>
      </c>
      <c r="Q48" s="116"/>
      <c r="R48" s="116"/>
      <c r="S48" s="121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3677280</v>
      </c>
      <c r="U48" s="117"/>
      <c r="V48" s="95" t="str">
        <f>Assumptions!$F$24</f>
        <v>3 Bed houses</v>
      </c>
      <c r="W48" s="120">
        <f>Assumptions!$G$24</f>
        <v>1120</v>
      </c>
      <c r="X48" s="119" t="s">
        <v>6</v>
      </c>
      <c r="Y48" s="116"/>
      <c r="Z48" s="137" t="s">
        <v>125</v>
      </c>
      <c r="AA48" s="116"/>
      <c r="AB48" s="116"/>
      <c r="AC48" s="121">
        <f>(U22*W22*Assumptions!$D$220)+(U23*W23*Assumptions!$D$221)+(U24*W24*Assumptions!$D$222)+(U27*W27*Assumptions!$D$225)+(U28*W28*Assumptions!$D$226)+(U29*W29*Assumptions!$D$227)+(U32*W32*Assumptions!$D$230)+(U33*W33*Assumptions!$D$231)+(U34*W34*Assumptions!$D$232)</f>
        <v>5515920</v>
      </c>
      <c r="AE48" s="117"/>
      <c r="AF48" s="95" t="str">
        <f>Assumptions!$F$24</f>
        <v>3 Bed houses</v>
      </c>
      <c r="AG48" s="120">
        <f>Assumptions!$G$24</f>
        <v>1120</v>
      </c>
      <c r="AH48" s="119" t="s">
        <v>6</v>
      </c>
      <c r="AI48" s="116"/>
      <c r="AJ48" s="137" t="s">
        <v>125</v>
      </c>
      <c r="AK48" s="116"/>
      <c r="AL48" s="116"/>
      <c r="AM48" s="121">
        <f>(AE22*AG22*Assumptions!$D$220)+(AE23*AG23*Assumptions!$D$221)+(AE24*AG24*Assumptions!$D$222)+(AE27*AG27*Assumptions!$D$225)+(AE28*AG28*Assumptions!$D$226)+(AE29*AG29*Assumptions!$D$227)+(AE32*AG32*Assumptions!$D$230)+(AE33*AG33*Assumptions!$D$231)+(AE34*AG34*Assumptions!$D$232)</f>
        <v>5515920</v>
      </c>
    </row>
    <row r="49" spans="1:39" ht="11.1" customHeight="1" x14ac:dyDescent="0.25">
      <c r="A49" s="117"/>
      <c r="B49" s="95" t="str">
        <f>Assumptions!$F$25</f>
        <v>4 bed houses</v>
      </c>
      <c r="C49" s="120">
        <f>Assumptions!$G$25</f>
        <v>1120</v>
      </c>
      <c r="D49" s="119" t="s">
        <v>6</v>
      </c>
      <c r="E49" s="116"/>
      <c r="F49" s="119"/>
      <c r="G49" s="116"/>
      <c r="H49" s="116"/>
      <c r="I49" s="121"/>
      <c r="K49" s="117"/>
      <c r="L49" s="95" t="str">
        <f>Assumptions!$F$25</f>
        <v>4 bed houses</v>
      </c>
      <c r="M49" s="120">
        <f>Assumptions!$G$25</f>
        <v>1120</v>
      </c>
      <c r="N49" s="119" t="s">
        <v>6</v>
      </c>
      <c r="O49" s="116"/>
      <c r="P49" s="119"/>
      <c r="Q49" s="116"/>
      <c r="R49" s="116"/>
      <c r="S49" s="121"/>
      <c r="U49" s="117"/>
      <c r="V49" s="95" t="str">
        <f>Assumptions!$F$25</f>
        <v>4 bed houses</v>
      </c>
      <c r="W49" s="120">
        <f>Assumptions!$G$25</f>
        <v>1120</v>
      </c>
      <c r="X49" s="119" t="s">
        <v>6</v>
      </c>
      <c r="Y49" s="116"/>
      <c r="Z49" s="119"/>
      <c r="AA49" s="116"/>
      <c r="AB49" s="116"/>
      <c r="AC49" s="121"/>
      <c r="AE49" s="117"/>
      <c r="AF49" s="95" t="str">
        <f>Assumptions!$F$25</f>
        <v>4 bed houses</v>
      </c>
      <c r="AG49" s="120">
        <f>Assumptions!$G$25</f>
        <v>1120</v>
      </c>
      <c r="AH49" s="119" t="s">
        <v>6</v>
      </c>
      <c r="AI49" s="116"/>
      <c r="AJ49" s="119"/>
      <c r="AK49" s="116"/>
      <c r="AL49" s="116"/>
      <c r="AM49" s="121"/>
    </row>
    <row r="50" spans="1:39" ht="11.1" customHeight="1" x14ac:dyDescent="0.25">
      <c r="A50" s="117"/>
      <c r="B50" s="95" t="str">
        <f>Assumptions!$F$26</f>
        <v>5 bed house</v>
      </c>
      <c r="C50" s="120">
        <f>Assumptions!$G$26</f>
        <v>1120</v>
      </c>
      <c r="D50" s="119" t="s">
        <v>6</v>
      </c>
      <c r="E50" s="116"/>
      <c r="F50" s="119"/>
      <c r="G50" s="116"/>
      <c r="H50" s="116"/>
      <c r="I50" s="121"/>
      <c r="K50" s="117"/>
      <c r="L50" s="95" t="str">
        <f>Assumptions!$F$26</f>
        <v>5 bed house</v>
      </c>
      <c r="M50" s="120">
        <f>Assumptions!$G$26</f>
        <v>1120</v>
      </c>
      <c r="N50" s="119" t="s">
        <v>6</v>
      </c>
      <c r="O50" s="116"/>
      <c r="P50" s="119"/>
      <c r="Q50" s="116"/>
      <c r="R50" s="116"/>
      <c r="S50" s="121"/>
      <c r="U50" s="117"/>
      <c r="V50" s="95" t="str">
        <f>Assumptions!$F$26</f>
        <v>5 bed house</v>
      </c>
      <c r="W50" s="120">
        <f>Assumptions!$G$26</f>
        <v>1120</v>
      </c>
      <c r="X50" s="119" t="s">
        <v>6</v>
      </c>
      <c r="Y50" s="116"/>
      <c r="Z50" s="119"/>
      <c r="AA50" s="116"/>
      <c r="AB50" s="116"/>
      <c r="AC50" s="121"/>
      <c r="AE50" s="117"/>
      <c r="AF50" s="95" t="str">
        <f>Assumptions!$F$26</f>
        <v>5 bed house</v>
      </c>
      <c r="AG50" s="120">
        <f>Assumptions!$G$26</f>
        <v>1120</v>
      </c>
      <c r="AH50" s="119" t="s">
        <v>6</v>
      </c>
      <c r="AI50" s="116"/>
      <c r="AJ50" s="119"/>
      <c r="AK50" s="116"/>
      <c r="AL50" s="116"/>
      <c r="AM50" s="121"/>
    </row>
    <row r="51" spans="1:39" ht="11.1" customHeight="1" x14ac:dyDescent="0.25">
      <c r="A51" s="126"/>
      <c r="B51" s="114"/>
      <c r="C51" s="139"/>
      <c r="D51" s="122"/>
      <c r="E51" s="114"/>
      <c r="F51" s="122"/>
      <c r="G51" s="114"/>
      <c r="H51" s="114"/>
      <c r="I51" s="128"/>
      <c r="K51" s="126"/>
      <c r="L51" s="114"/>
      <c r="M51" s="139"/>
      <c r="N51" s="122"/>
      <c r="O51" s="114"/>
      <c r="P51" s="122"/>
      <c r="Q51" s="114"/>
      <c r="R51" s="114"/>
      <c r="S51" s="128"/>
      <c r="U51" s="126"/>
      <c r="V51" s="114"/>
      <c r="W51" s="139"/>
      <c r="X51" s="122"/>
      <c r="Y51" s="114"/>
      <c r="Z51" s="122"/>
      <c r="AA51" s="114"/>
      <c r="AB51" s="114"/>
      <c r="AC51" s="128"/>
      <c r="AE51" s="126"/>
      <c r="AF51" s="114"/>
      <c r="AG51" s="139"/>
      <c r="AH51" s="122"/>
      <c r="AI51" s="114"/>
      <c r="AJ51" s="122"/>
      <c r="AK51" s="114"/>
      <c r="AL51" s="114"/>
      <c r="AM51" s="128"/>
    </row>
    <row r="52" spans="1:39" ht="11.1" customHeight="1" x14ac:dyDescent="0.25">
      <c r="A52" s="91" t="s">
        <v>99</v>
      </c>
      <c r="B52" s="111"/>
      <c r="E52" s="132"/>
      <c r="F52" s="119"/>
      <c r="I52" s="121">
        <f>SUM((A22*E39)+(A23*E40)+(A24*E41)+(A27*E39)+(A28*E40)+(A29*E41)+(A32*E39)+(A33*E40)+(A34*E41))*Assumptions!$D$211</f>
        <v>376399.07067251427</v>
      </c>
      <c r="K52" s="91" t="s">
        <v>99</v>
      </c>
      <c r="L52" s="111"/>
      <c r="O52" s="132"/>
      <c r="P52" s="119"/>
      <c r="S52" s="121">
        <f>SUM((K22*O39)+(K23*O40)+(K24*O41)+(K27*O39)+(K28*O40)+(K29*O41)+(K32*O39)+(K33*O40)+(K34*O41))*Assumptions!$D$211</f>
        <v>1012491.299787394</v>
      </c>
      <c r="U52" s="91" t="s">
        <v>99</v>
      </c>
      <c r="V52" s="111"/>
      <c r="Y52" s="132"/>
      <c r="Z52" s="119"/>
      <c r="AC52" s="121">
        <f>SUM((U22*Y39)+(U23*Y40)+(U24*Y41)+(U27*Y39)+(U28*Y40)+(U29*Y41)+(U32*Y39)+(U33*Y40)+(U34*Y41))*Assumptions!$D$211</f>
        <v>1518736.9496810907</v>
      </c>
      <c r="AE52" s="91" t="s">
        <v>99</v>
      </c>
      <c r="AF52" s="111"/>
      <c r="AI52" s="132"/>
      <c r="AJ52" s="119"/>
      <c r="AM52" s="121">
        <f>SUM((AE22*AI39)+(AE23*AI40)+(AE24*AI41)+(AE27*AI39)+(AE28*AI40)+(AE29*AI41)+(AE32*AI39)+(AE33*AI40)+(AE34*AI41))*Assumptions!$D$211</f>
        <v>2349158.3862503278</v>
      </c>
    </row>
    <row r="53" spans="1:39" ht="11.1" customHeight="1" x14ac:dyDescent="0.25">
      <c r="A53" s="91" t="s">
        <v>87</v>
      </c>
      <c r="B53" s="91"/>
      <c r="C53" s="116"/>
      <c r="D53" s="116"/>
      <c r="E53" s="140">
        <f>Assumptions!$E$41</f>
        <v>0.08</v>
      </c>
      <c r="F53" s="119" t="s">
        <v>13</v>
      </c>
      <c r="G53" s="116"/>
      <c r="H53" s="116"/>
      <c r="I53" s="121">
        <f>SUM(I46:I50)*E53</f>
        <v>1798150.56</v>
      </c>
      <c r="K53" s="91" t="s">
        <v>87</v>
      </c>
      <c r="L53" s="91"/>
      <c r="M53" s="116"/>
      <c r="N53" s="116"/>
      <c r="O53" s="140">
        <f>Assumptions!$E$41</f>
        <v>0.08</v>
      </c>
      <c r="P53" s="119" t="s">
        <v>13</v>
      </c>
      <c r="Q53" s="116"/>
      <c r="R53" s="116"/>
      <c r="S53" s="121">
        <f>SUM(S46:S50)*O53</f>
        <v>1761790.72</v>
      </c>
      <c r="U53" s="91" t="s">
        <v>87</v>
      </c>
      <c r="V53" s="91"/>
      <c r="W53" s="116"/>
      <c r="X53" s="116"/>
      <c r="Y53" s="140">
        <f>Assumptions!$E$41</f>
        <v>0.08</v>
      </c>
      <c r="Z53" s="119" t="s">
        <v>13</v>
      </c>
      <c r="AA53" s="116"/>
      <c r="AB53" s="116"/>
      <c r="AC53" s="121">
        <f>SUM(AC46:AC50)*Y53</f>
        <v>1725430.8800000001</v>
      </c>
      <c r="AE53" s="91" t="s">
        <v>87</v>
      </c>
      <c r="AF53" s="91"/>
      <c r="AG53" s="116"/>
      <c r="AH53" s="116"/>
      <c r="AI53" s="140">
        <f>Assumptions!$E$41</f>
        <v>0.08</v>
      </c>
      <c r="AJ53" s="119" t="s">
        <v>13</v>
      </c>
      <c r="AK53" s="116"/>
      <c r="AL53" s="116"/>
      <c r="AM53" s="121">
        <f>SUM(AM46:AM50)*AI53</f>
        <v>1725430.8800000001</v>
      </c>
    </row>
    <row r="54" spans="1:39" ht="11.1" customHeight="1" x14ac:dyDescent="0.25">
      <c r="A54" s="91" t="s">
        <v>14</v>
      </c>
      <c r="B54" s="91"/>
      <c r="C54" s="116"/>
      <c r="D54" s="116"/>
      <c r="E54" s="140">
        <f>Assumptions!$E$42</f>
        <v>5.0000000000000001E-3</v>
      </c>
      <c r="F54" s="119" t="s">
        <v>15</v>
      </c>
      <c r="G54" s="116"/>
      <c r="H54" s="116"/>
      <c r="I54" s="121">
        <f>I36*E54</f>
        <v>227502.15</v>
      </c>
      <c r="K54" s="91" t="s">
        <v>14</v>
      </c>
      <c r="L54" s="91"/>
      <c r="M54" s="116"/>
      <c r="N54" s="116"/>
      <c r="O54" s="140">
        <f>Assumptions!$E$42</f>
        <v>5.0000000000000001E-3</v>
      </c>
      <c r="P54" s="119" t="s">
        <v>15</v>
      </c>
      <c r="Q54" s="116"/>
      <c r="R54" s="116"/>
      <c r="S54" s="121">
        <f>S36*O54</f>
        <v>233286.62</v>
      </c>
      <c r="U54" s="91" t="s">
        <v>14</v>
      </c>
      <c r="V54" s="91"/>
      <c r="W54" s="116"/>
      <c r="X54" s="116"/>
      <c r="Y54" s="140">
        <f>Assumptions!$E$42</f>
        <v>5.0000000000000001E-3</v>
      </c>
      <c r="Z54" s="119" t="s">
        <v>15</v>
      </c>
      <c r="AA54" s="116"/>
      <c r="AB54" s="116"/>
      <c r="AC54" s="121">
        <f>AC36*Y54</f>
        <v>217834.93</v>
      </c>
      <c r="AE54" s="91" t="s">
        <v>14</v>
      </c>
      <c r="AF54" s="91"/>
      <c r="AG54" s="116"/>
      <c r="AH54" s="116"/>
      <c r="AI54" s="140">
        <f>Assumptions!$E$42</f>
        <v>5.0000000000000001E-3</v>
      </c>
      <c r="AJ54" s="119" t="s">
        <v>15</v>
      </c>
      <c r="AK54" s="116"/>
      <c r="AL54" s="116"/>
      <c r="AM54" s="121">
        <f>AM36*AI54</f>
        <v>257657.74450000003</v>
      </c>
    </row>
    <row r="55" spans="1:39" ht="11.1" customHeight="1" x14ac:dyDescent="0.25">
      <c r="A55" s="91" t="s">
        <v>16</v>
      </c>
      <c r="B55" s="91"/>
      <c r="C55" s="116"/>
      <c r="D55" s="116"/>
      <c r="E55" s="140">
        <f>Assumptions!$E$43</f>
        <v>1.0999999999999999E-2</v>
      </c>
      <c r="F55" s="119" t="s">
        <v>13</v>
      </c>
      <c r="G55" s="116"/>
      <c r="H55" s="116"/>
      <c r="I55" s="121">
        <f>SUM(I46:I50)*E55</f>
        <v>247245.70199999999</v>
      </c>
      <c r="K55" s="91" t="s">
        <v>16</v>
      </c>
      <c r="L55" s="91"/>
      <c r="M55" s="116"/>
      <c r="N55" s="116"/>
      <c r="O55" s="140">
        <f>Assumptions!$E$43</f>
        <v>1.0999999999999999E-2</v>
      </c>
      <c r="P55" s="119" t="s">
        <v>13</v>
      </c>
      <c r="Q55" s="116"/>
      <c r="R55" s="116"/>
      <c r="S55" s="121">
        <f>SUM(S46:S50)*O55</f>
        <v>242246.22399999999</v>
      </c>
      <c r="U55" s="91" t="s">
        <v>16</v>
      </c>
      <c r="V55" s="91"/>
      <c r="W55" s="116"/>
      <c r="X55" s="116"/>
      <c r="Y55" s="140">
        <f>Assumptions!$E$43</f>
        <v>1.0999999999999999E-2</v>
      </c>
      <c r="Z55" s="119" t="s">
        <v>13</v>
      </c>
      <c r="AA55" s="116"/>
      <c r="AB55" s="116"/>
      <c r="AC55" s="121">
        <f>SUM(AC46:AC50)*Y55</f>
        <v>237246.74599999998</v>
      </c>
      <c r="AE55" s="91" t="s">
        <v>16</v>
      </c>
      <c r="AF55" s="91"/>
      <c r="AG55" s="116"/>
      <c r="AH55" s="116"/>
      <c r="AI55" s="140">
        <f>Assumptions!$E$43</f>
        <v>1.0999999999999999E-2</v>
      </c>
      <c r="AJ55" s="119" t="s">
        <v>13</v>
      </c>
      <c r="AK55" s="116"/>
      <c r="AL55" s="116"/>
      <c r="AM55" s="121">
        <f>SUM(AM46:AM50)*AI55</f>
        <v>237246.74599999998</v>
      </c>
    </row>
    <row r="56" spans="1:39" ht="11.1" customHeight="1" x14ac:dyDescent="0.25">
      <c r="A56" s="91" t="s">
        <v>17</v>
      </c>
      <c r="B56" s="91"/>
      <c r="C56" s="116"/>
      <c r="D56" s="116"/>
      <c r="E56" s="140">
        <f>Assumptions!$E$44</f>
        <v>0.02</v>
      </c>
      <c r="F56" s="119" t="s">
        <v>45</v>
      </c>
      <c r="G56" s="116"/>
      <c r="H56" s="116"/>
      <c r="I56" s="121">
        <f>SUM(I15:I19)*E56</f>
        <v>870156</v>
      </c>
      <c r="K56" s="91" t="s">
        <v>17</v>
      </c>
      <c r="L56" s="91"/>
      <c r="M56" s="116"/>
      <c r="N56" s="116"/>
      <c r="O56" s="140">
        <f>Assumptions!$E$44</f>
        <v>0.02</v>
      </c>
      <c r="P56" s="119" t="s">
        <v>45</v>
      </c>
      <c r="Q56" s="116"/>
      <c r="R56" s="116"/>
      <c r="S56" s="121">
        <f>SUM(S15:S19)*O56</f>
        <v>845408</v>
      </c>
      <c r="U56" s="91" t="s">
        <v>17</v>
      </c>
      <c r="V56" s="91"/>
      <c r="W56" s="116"/>
      <c r="X56" s="116"/>
      <c r="Y56" s="140">
        <f>Assumptions!$E$44</f>
        <v>0.02</v>
      </c>
      <c r="Z56" s="119" t="s">
        <v>45</v>
      </c>
      <c r="AA56" s="116"/>
      <c r="AB56" s="116"/>
      <c r="AC56" s="121">
        <f>SUM(AC15:AC19)*Y56</f>
        <v>739732</v>
      </c>
      <c r="AE56" s="91" t="s">
        <v>17</v>
      </c>
      <c r="AF56" s="91"/>
      <c r="AG56" s="116"/>
      <c r="AH56" s="116"/>
      <c r="AI56" s="140">
        <f>Assumptions!$E$44</f>
        <v>0.02</v>
      </c>
      <c r="AJ56" s="119" t="s">
        <v>45</v>
      </c>
      <c r="AK56" s="116"/>
      <c r="AL56" s="116"/>
      <c r="AM56" s="121">
        <f>SUM(AM15:AM19)*AI56</f>
        <v>873916.12</v>
      </c>
    </row>
    <row r="57" spans="1:39" ht="11.1" customHeight="1" x14ac:dyDescent="0.25">
      <c r="A57" s="91" t="s">
        <v>18</v>
      </c>
      <c r="B57" s="91"/>
      <c r="C57" s="141"/>
      <c r="D57" s="116"/>
      <c r="E57" s="140">
        <f>Assumptions!$E$45</f>
        <v>0.05</v>
      </c>
      <c r="F57" s="119" t="s">
        <v>13</v>
      </c>
      <c r="G57" s="116"/>
      <c r="H57" s="116"/>
      <c r="I57" s="121">
        <f>SUM(I46:I52)*E57</f>
        <v>1142664.0535336258</v>
      </c>
      <c r="K57" s="91" t="s">
        <v>18</v>
      </c>
      <c r="L57" s="91"/>
      <c r="M57" s="141"/>
      <c r="N57" s="116"/>
      <c r="O57" s="140">
        <f>Assumptions!$E$45</f>
        <v>0.05</v>
      </c>
      <c r="P57" s="119" t="s">
        <v>13</v>
      </c>
      <c r="Q57" s="116"/>
      <c r="R57" s="116"/>
      <c r="S57" s="121">
        <f>SUM(S46:S52)*O57</f>
        <v>1151743.7649893698</v>
      </c>
      <c r="U57" s="91" t="s">
        <v>18</v>
      </c>
      <c r="V57" s="91"/>
      <c r="W57" s="141"/>
      <c r="X57" s="116"/>
      <c r="Y57" s="140">
        <f>Assumptions!$E$45</f>
        <v>0.05</v>
      </c>
      <c r="Z57" s="119" t="s">
        <v>13</v>
      </c>
      <c r="AA57" s="116"/>
      <c r="AB57" s="116"/>
      <c r="AC57" s="121">
        <f>SUM(AC46:AC52)*Y57</f>
        <v>1154331.1474840546</v>
      </c>
      <c r="AE57" s="91" t="s">
        <v>18</v>
      </c>
      <c r="AF57" s="91"/>
      <c r="AG57" s="141"/>
      <c r="AH57" s="116"/>
      <c r="AI57" s="140">
        <f>Assumptions!$E$45</f>
        <v>0.05</v>
      </c>
      <c r="AJ57" s="119" t="s">
        <v>13</v>
      </c>
      <c r="AK57" s="116"/>
      <c r="AL57" s="116"/>
      <c r="AM57" s="121">
        <f>SUM(AM46:AM52)*AI57</f>
        <v>1195852.2193125165</v>
      </c>
    </row>
    <row r="58" spans="1:39" ht="11.1" customHeight="1" x14ac:dyDescent="0.25">
      <c r="A58" s="91" t="s">
        <v>19</v>
      </c>
      <c r="B58" s="111"/>
      <c r="E58" s="142">
        <f>Assumptions!$E$46</f>
        <v>3000</v>
      </c>
      <c r="F58" s="119" t="s">
        <v>46</v>
      </c>
      <c r="I58" s="124">
        <f>A35*E58</f>
        <v>600000</v>
      </c>
      <c r="K58" s="91" t="s">
        <v>19</v>
      </c>
      <c r="L58" s="111"/>
      <c r="O58" s="142">
        <f>Assumptions!$E$46</f>
        <v>3000</v>
      </c>
      <c r="P58" s="119" t="s">
        <v>46</v>
      </c>
      <c r="S58" s="124">
        <f>K35*O58</f>
        <v>600000.00000000023</v>
      </c>
      <c r="U58" s="91" t="s">
        <v>19</v>
      </c>
      <c r="V58" s="111"/>
      <c r="Y58" s="142">
        <f>Assumptions!$E$46</f>
        <v>3000</v>
      </c>
      <c r="Z58" s="119" t="s">
        <v>46</v>
      </c>
      <c r="AC58" s="124">
        <f>U35*Y58</f>
        <v>600000</v>
      </c>
      <c r="AE58" s="91" t="s">
        <v>19</v>
      </c>
      <c r="AF58" s="111"/>
      <c r="AI58" s="142">
        <f>Assumptions!$E$46</f>
        <v>3000</v>
      </c>
      <c r="AJ58" s="119" t="s">
        <v>46</v>
      </c>
      <c r="AM58" s="124">
        <f>AE35*AI58</f>
        <v>600000</v>
      </c>
    </row>
    <row r="59" spans="1:39" ht="11.1" customHeight="1" x14ac:dyDescent="0.25">
      <c r="A59" s="91" t="s">
        <v>88</v>
      </c>
      <c r="B59" s="91"/>
      <c r="C59" s="136">
        <f>Assumptions!$C$47</f>
        <v>0.05</v>
      </c>
      <c r="D59" s="132">
        <f>Assumptions!$D$47</f>
        <v>12</v>
      </c>
      <c r="E59" s="119" t="s">
        <v>21</v>
      </c>
      <c r="F59" s="116"/>
      <c r="G59" s="132">
        <f>Assumptions!$G$47</f>
        <v>6</v>
      </c>
      <c r="H59" s="119" t="s">
        <v>79</v>
      </c>
      <c r="I59" s="121">
        <f>(((SUM(I39:I44)*POWER((1+C59/12),((D59+G59)/12)*12))-SUM(I39:I44))      +           ((((SUM(I46:I58)*POWER((1+C59/12),((D59+G59)/12)*12))-SUM(I46:I58))*0.5)))</f>
        <v>1444675.8159374464</v>
      </c>
      <c r="K59" s="91" t="s">
        <v>88</v>
      </c>
      <c r="L59" s="91"/>
      <c r="M59" s="136">
        <f>Assumptions!$C$47</f>
        <v>0.05</v>
      </c>
      <c r="N59" s="132">
        <f>Assumptions!$D$47</f>
        <v>12</v>
      </c>
      <c r="O59" s="119" t="s">
        <v>21</v>
      </c>
      <c r="P59" s="116"/>
      <c r="Q59" s="132">
        <f>Assumptions!$G$47</f>
        <v>6</v>
      </c>
      <c r="R59" s="119" t="s">
        <v>79</v>
      </c>
      <c r="S59" s="121">
        <f>(((SUM(S39:S44)*POWER((1+M59/12),((N59+Q59)/12)*12))-SUM(S39:S44))      +           ((((SUM(S46:S58)*POWER((1+M59/12),((N59+Q59)/12)*12))-SUM(S46:S58))*0.5)))</f>
        <v>1521459.3852113038</v>
      </c>
      <c r="U59" s="91" t="s">
        <v>88</v>
      </c>
      <c r="V59" s="91"/>
      <c r="W59" s="136">
        <f>Assumptions!$C$47</f>
        <v>0.05</v>
      </c>
      <c r="X59" s="132">
        <f>Assumptions!$D$47</f>
        <v>12</v>
      </c>
      <c r="Y59" s="119" t="s">
        <v>21</v>
      </c>
      <c r="Z59" s="116"/>
      <c r="AA59" s="132">
        <f>Assumptions!$G$47</f>
        <v>6</v>
      </c>
      <c r="AB59" s="119" t="s">
        <v>79</v>
      </c>
      <c r="AC59" s="121">
        <f>(((SUM(AC39:AC44)*POWER((1+W59/12),((X59+AA59)/12)*12))-SUM(AC39:AC44))      +           ((((SUM(AC46:AC58)*POWER((1+W59/12),((X59+AA59)/12)*12))-SUM(AC46:AC58))*0.5)))</f>
        <v>1462443.1519572623</v>
      </c>
      <c r="AE59" s="91" t="s">
        <v>88</v>
      </c>
      <c r="AF59" s="91"/>
      <c r="AG59" s="136">
        <f>Assumptions!$C$47</f>
        <v>0.05</v>
      </c>
      <c r="AH59" s="132">
        <f>Assumptions!$D$47</f>
        <v>12</v>
      </c>
      <c r="AI59" s="119" t="s">
        <v>21</v>
      </c>
      <c r="AJ59" s="116"/>
      <c r="AK59" s="132">
        <f>Assumptions!$G$47</f>
        <v>6</v>
      </c>
      <c r="AL59" s="119" t="s">
        <v>79</v>
      </c>
      <c r="AM59" s="121">
        <f>(((SUM(AM39:AM44)*POWER((1+AG59/12),((AH59+AK59)/12)*12))-SUM(AM39:AM44))      +           ((((SUM(AM46:AM58)*POWER((1+AG59/12),((AH59+AK59)/12)*12))-SUM(AM46:AM58))*0.5)))</f>
        <v>1712885.4564957386</v>
      </c>
    </row>
    <row r="60" spans="1:39" ht="11.1" customHeight="1" x14ac:dyDescent="0.25">
      <c r="A60" s="91" t="s">
        <v>22</v>
      </c>
      <c r="B60" s="91"/>
      <c r="C60" s="136">
        <f>Assumptions!$C$48</f>
        <v>0.01</v>
      </c>
      <c r="D60" s="119" t="s">
        <v>23</v>
      </c>
      <c r="E60" s="116"/>
      <c r="F60" s="116"/>
      <c r="G60" s="116"/>
      <c r="H60" s="116"/>
      <c r="I60" s="121">
        <f>SUM(I39:I57)*C60</f>
        <v>318586.17770283989</v>
      </c>
      <c r="K60" s="91" t="s">
        <v>22</v>
      </c>
      <c r="L60" s="91"/>
      <c r="M60" s="136">
        <f>Assumptions!$C$48</f>
        <v>0.01</v>
      </c>
      <c r="N60" s="119" t="s">
        <v>23</v>
      </c>
      <c r="O60" s="116"/>
      <c r="P60" s="116"/>
      <c r="Q60" s="116"/>
      <c r="R60" s="116"/>
      <c r="S60" s="121">
        <f>SUM(S39:S57)*M60</f>
        <v>329117.9271000704</v>
      </c>
      <c r="U60" s="91" t="s">
        <v>22</v>
      </c>
      <c r="V60" s="91"/>
      <c r="W60" s="136">
        <f>Assumptions!$C$48</f>
        <v>0.01</v>
      </c>
      <c r="X60" s="119" t="s">
        <v>23</v>
      </c>
      <c r="Y60" s="116"/>
      <c r="Z60" s="116"/>
      <c r="AA60" s="116"/>
      <c r="AB60" s="116"/>
      <c r="AC60" s="121">
        <f>SUM(AC39:AC57)*W60</f>
        <v>320983.35474241636</v>
      </c>
      <c r="AE60" s="91" t="s">
        <v>22</v>
      </c>
      <c r="AF60" s="91"/>
      <c r="AG60" s="136">
        <f>Assumptions!$C$48</f>
        <v>0.01</v>
      </c>
      <c r="AH60" s="119" t="s">
        <v>23</v>
      </c>
      <c r="AI60" s="116"/>
      <c r="AJ60" s="116"/>
      <c r="AK60" s="116"/>
      <c r="AL60" s="116"/>
      <c r="AM60" s="121">
        <f>SUM(AM39:AM57)*AG60</f>
        <v>358438.33546912344</v>
      </c>
    </row>
    <row r="61" spans="1:39" ht="11.1" customHeight="1" x14ac:dyDescent="0.25">
      <c r="A61" s="91" t="s">
        <v>24</v>
      </c>
      <c r="B61" s="91"/>
      <c r="C61" s="133" t="s">
        <v>103</v>
      </c>
      <c r="D61" s="136">
        <f>Assumptions!$D$49</f>
        <v>0.2</v>
      </c>
      <c r="E61" s="119" t="s">
        <v>25</v>
      </c>
      <c r="F61" s="133" t="s">
        <v>104</v>
      </c>
      <c r="G61" s="136">
        <f>Assumptions!$G$49</f>
        <v>0.06</v>
      </c>
      <c r="H61" s="119" t="s">
        <v>127</v>
      </c>
      <c r="I61" s="121">
        <f>SUM(I15:I19)*D61+I48*G61</f>
        <v>8811878.4000000004</v>
      </c>
      <c r="K61" s="91" t="s">
        <v>24</v>
      </c>
      <c r="L61" s="91"/>
      <c r="M61" s="133" t="s">
        <v>103</v>
      </c>
      <c r="N61" s="136">
        <f>Assumptions!$D$49</f>
        <v>0.2</v>
      </c>
      <c r="O61" s="119" t="s">
        <v>25</v>
      </c>
      <c r="P61" s="133" t="s">
        <v>104</v>
      </c>
      <c r="Q61" s="136">
        <f>Assumptions!$G$49</f>
        <v>0.06</v>
      </c>
      <c r="R61" s="119" t="s">
        <v>127</v>
      </c>
      <c r="S61" s="121">
        <f>SUM(S15:S19)*N61+S48*Q61</f>
        <v>8674716.8000000007</v>
      </c>
      <c r="U61" s="91" t="s">
        <v>24</v>
      </c>
      <c r="V61" s="91"/>
      <c r="W61" s="133" t="s">
        <v>103</v>
      </c>
      <c r="X61" s="136">
        <f>Assumptions!$D$49</f>
        <v>0.2</v>
      </c>
      <c r="Y61" s="119" t="s">
        <v>25</v>
      </c>
      <c r="Z61" s="133" t="s">
        <v>104</v>
      </c>
      <c r="AA61" s="136">
        <f>Assumptions!$G$49</f>
        <v>0.06</v>
      </c>
      <c r="AB61" s="119" t="s">
        <v>127</v>
      </c>
      <c r="AC61" s="121">
        <f>SUM(AC15:AC19)*X61+AC48*AA61</f>
        <v>7728275.2000000002</v>
      </c>
      <c r="AE61" s="91" t="s">
        <v>24</v>
      </c>
      <c r="AF61" s="91"/>
      <c r="AG61" s="133" t="s">
        <v>103</v>
      </c>
      <c r="AH61" s="136">
        <f>Assumptions!$D$49</f>
        <v>0.2</v>
      </c>
      <c r="AI61" s="119" t="s">
        <v>25</v>
      </c>
      <c r="AJ61" s="133" t="s">
        <v>104</v>
      </c>
      <c r="AK61" s="136">
        <f>Assumptions!$G$49</f>
        <v>0.06</v>
      </c>
      <c r="AL61" s="119" t="s">
        <v>127</v>
      </c>
      <c r="AM61" s="121">
        <f>SUM(AM15:AM19)*AH61+AM48*AK61</f>
        <v>9070116.4000000004</v>
      </c>
    </row>
    <row r="62" spans="1:39" ht="11.1" customHeight="1" x14ac:dyDescent="0.25">
      <c r="A62" s="114"/>
      <c r="B62" s="114"/>
      <c r="C62" s="114"/>
      <c r="D62" s="114"/>
      <c r="E62" s="114"/>
      <c r="F62" s="114"/>
      <c r="G62" s="114"/>
      <c r="H62" s="114"/>
      <c r="I62" s="128"/>
      <c r="K62" s="114"/>
      <c r="L62" s="114"/>
      <c r="M62" s="114"/>
      <c r="N62" s="114"/>
      <c r="O62" s="114"/>
      <c r="P62" s="114"/>
      <c r="Q62" s="114"/>
      <c r="R62" s="114"/>
      <c r="S62" s="128"/>
      <c r="U62" s="114"/>
      <c r="V62" s="114"/>
      <c r="W62" s="114"/>
      <c r="X62" s="114"/>
      <c r="Y62" s="114"/>
      <c r="Z62" s="114"/>
      <c r="AA62" s="114"/>
      <c r="AB62" s="114"/>
      <c r="AC62" s="128"/>
      <c r="AE62" s="114"/>
      <c r="AF62" s="114"/>
      <c r="AG62" s="114"/>
      <c r="AH62" s="114"/>
      <c r="AI62" s="114"/>
      <c r="AJ62" s="114"/>
      <c r="AK62" s="114"/>
      <c r="AL62" s="114"/>
      <c r="AM62" s="128"/>
    </row>
    <row r="63" spans="1:39" ht="11.1" customHeight="1" x14ac:dyDescent="0.25">
      <c r="A63" s="113" t="s">
        <v>26</v>
      </c>
      <c r="B63" s="114"/>
      <c r="C63" s="114"/>
      <c r="D63" s="114"/>
      <c r="E63" s="114"/>
      <c r="F63" s="114"/>
      <c r="G63" s="114"/>
      <c r="H63" s="114"/>
      <c r="I63" s="130">
        <f>SUM(I39:I62)</f>
        <v>43033758.163924269</v>
      </c>
      <c r="K63" s="113" t="s">
        <v>26</v>
      </c>
      <c r="L63" s="114"/>
      <c r="M63" s="114"/>
      <c r="N63" s="114"/>
      <c r="O63" s="114"/>
      <c r="P63" s="114"/>
      <c r="Q63" s="114"/>
      <c r="R63" s="114"/>
      <c r="S63" s="130">
        <f>SUM(S39:S62)</f>
        <v>44037086.82231842</v>
      </c>
      <c r="U63" s="113" t="s">
        <v>26</v>
      </c>
      <c r="V63" s="114"/>
      <c r="W63" s="114"/>
      <c r="X63" s="114"/>
      <c r="Y63" s="114"/>
      <c r="Z63" s="114"/>
      <c r="AA63" s="114"/>
      <c r="AB63" s="114"/>
      <c r="AC63" s="130">
        <f>SUM(AC39:AC62)</f>
        <v>42210037.180941314</v>
      </c>
      <c r="AE63" s="113" t="s">
        <v>26</v>
      </c>
      <c r="AF63" s="114"/>
      <c r="AG63" s="114"/>
      <c r="AH63" s="114"/>
      <c r="AI63" s="114"/>
      <c r="AJ63" s="114"/>
      <c r="AK63" s="114"/>
      <c r="AL63" s="114"/>
      <c r="AM63" s="130">
        <f>SUM(AM39:AM62)</f>
        <v>47585273.738877207</v>
      </c>
    </row>
    <row r="64" spans="1:39" ht="11.1" customHeight="1" x14ac:dyDescent="0.25">
      <c r="A64" s="116"/>
      <c r="B64" s="116"/>
      <c r="C64" s="116"/>
      <c r="D64" s="116"/>
      <c r="E64" s="116"/>
      <c r="F64" s="116"/>
      <c r="G64" s="116"/>
      <c r="H64" s="116"/>
      <c r="I64" s="143"/>
      <c r="K64" s="116"/>
      <c r="L64" s="116"/>
      <c r="M64" s="116"/>
      <c r="N64" s="116"/>
      <c r="O64" s="116"/>
      <c r="P64" s="116"/>
      <c r="Q64" s="116"/>
      <c r="R64" s="116"/>
      <c r="S64" s="143"/>
      <c r="U64" s="116"/>
      <c r="V64" s="116"/>
      <c r="W64" s="116"/>
      <c r="X64" s="116"/>
      <c r="Y64" s="116"/>
      <c r="Z64" s="116"/>
      <c r="AA64" s="116"/>
      <c r="AB64" s="116"/>
      <c r="AC64" s="143"/>
      <c r="AE64" s="116"/>
      <c r="AF64" s="116"/>
      <c r="AG64" s="116"/>
      <c r="AH64" s="116"/>
      <c r="AI64" s="116"/>
      <c r="AJ64" s="116"/>
      <c r="AK64" s="116"/>
      <c r="AL64" s="116"/>
      <c r="AM64" s="143"/>
    </row>
    <row r="65" spans="1:39" ht="11.1" customHeight="1" x14ac:dyDescent="0.25">
      <c r="A65" s="144" t="s">
        <v>129</v>
      </c>
      <c r="B65" s="145"/>
      <c r="C65" s="145"/>
      <c r="D65" s="145"/>
      <c r="E65" s="145"/>
      <c r="F65" s="145"/>
      <c r="G65" s="145"/>
      <c r="H65" s="145"/>
      <c r="I65" s="146">
        <f>I36-I63</f>
        <v>2466671.8360757306</v>
      </c>
      <c r="K65" s="144" t="s">
        <v>129</v>
      </c>
      <c r="L65" s="145"/>
      <c r="M65" s="145"/>
      <c r="N65" s="145"/>
      <c r="O65" s="145"/>
      <c r="P65" s="145"/>
      <c r="Q65" s="145"/>
      <c r="R65" s="145"/>
      <c r="S65" s="146">
        <f>S36-S63</f>
        <v>2620237.1776815802</v>
      </c>
      <c r="U65" s="144" t="s">
        <v>129</v>
      </c>
      <c r="V65" s="145"/>
      <c r="W65" s="145"/>
      <c r="X65" s="145"/>
      <c r="Y65" s="145"/>
      <c r="Z65" s="145"/>
      <c r="AA65" s="145"/>
      <c r="AB65" s="145"/>
      <c r="AC65" s="146">
        <f>AC36-AC63</f>
        <v>1356948.8190586865</v>
      </c>
      <c r="AE65" s="144" t="s">
        <v>129</v>
      </c>
      <c r="AF65" s="145"/>
      <c r="AG65" s="145"/>
      <c r="AH65" s="145"/>
      <c r="AI65" s="145"/>
      <c r="AJ65" s="145"/>
      <c r="AK65" s="145"/>
      <c r="AL65" s="145"/>
      <c r="AM65" s="146">
        <f>AM36-AM63</f>
        <v>3946275.1611227989</v>
      </c>
    </row>
    <row r="66" spans="1:39" ht="11.1" customHeight="1" x14ac:dyDescent="0.25">
      <c r="A66" s="144" t="s">
        <v>128</v>
      </c>
      <c r="B66" s="145"/>
      <c r="C66" s="145"/>
      <c r="D66" s="145"/>
      <c r="E66" s="145"/>
      <c r="F66" s="145"/>
      <c r="G66" s="145"/>
      <c r="H66" s="145"/>
      <c r="I66" s="146">
        <f>I65/D12</f>
        <v>139.97683782066341</v>
      </c>
      <c r="K66" s="144" t="s">
        <v>128</v>
      </c>
      <c r="L66" s="145"/>
      <c r="M66" s="145"/>
      <c r="N66" s="145"/>
      <c r="O66" s="145"/>
      <c r="P66" s="145"/>
      <c r="Q66" s="145"/>
      <c r="R66" s="145"/>
      <c r="S66" s="146">
        <f>S65/N12</f>
        <v>167.2776543463726</v>
      </c>
      <c r="U66" s="144" t="s">
        <v>128</v>
      </c>
      <c r="V66" s="145"/>
      <c r="W66" s="145"/>
      <c r="X66" s="145"/>
      <c r="Y66" s="145"/>
      <c r="Z66" s="145"/>
      <c r="AA66" s="145"/>
      <c r="AB66" s="145"/>
      <c r="AC66" s="146">
        <f>AC65/X12</f>
        <v>99.003999639478081</v>
      </c>
      <c r="AE66" s="144" t="s">
        <v>128</v>
      </c>
      <c r="AF66" s="145"/>
      <c r="AG66" s="145"/>
      <c r="AH66" s="145"/>
      <c r="AI66" s="145"/>
      <c r="AJ66" s="145"/>
      <c r="AK66" s="145"/>
      <c r="AL66" s="145"/>
      <c r="AM66" s="146">
        <f>AM65/AH12</f>
        <v>287.92318408892447</v>
      </c>
    </row>
    <row r="67" spans="1:39" ht="11.1" customHeight="1" x14ac:dyDescent="0.25"/>
    <row r="68" spans="1:39" ht="11.1" customHeight="1" x14ac:dyDescent="0.25"/>
    <row r="69" spans="1:39" ht="11.1" customHeight="1" x14ac:dyDescent="0.3">
      <c r="A69" s="84"/>
      <c r="B69" s="85"/>
      <c r="C69" s="85"/>
      <c r="D69" s="86"/>
      <c r="E69" s="87"/>
      <c r="F69" s="87"/>
      <c r="G69" s="87"/>
      <c r="H69" s="87"/>
      <c r="I69" s="87"/>
      <c r="K69" s="84"/>
      <c r="L69" s="85"/>
      <c r="M69" s="85"/>
      <c r="N69" s="86"/>
      <c r="O69" s="87"/>
      <c r="P69" s="87"/>
      <c r="Q69" s="87"/>
      <c r="R69" s="87"/>
      <c r="S69" s="87"/>
      <c r="U69" s="84"/>
      <c r="V69" s="85"/>
      <c r="W69" s="85"/>
      <c r="X69" s="86"/>
      <c r="Y69" s="87"/>
      <c r="Z69" s="87"/>
      <c r="AA69" s="87"/>
      <c r="AB69" s="87"/>
      <c r="AC69" s="87"/>
      <c r="AE69" s="84"/>
      <c r="AF69" s="85"/>
      <c r="AG69" s="85"/>
      <c r="AH69" s="86"/>
      <c r="AI69" s="87"/>
      <c r="AJ69" s="87"/>
      <c r="AK69" s="87"/>
      <c r="AL69" s="87"/>
      <c r="AM69" s="87"/>
    </row>
    <row r="70" spans="1:39" ht="11.1" customHeight="1" x14ac:dyDescent="0.25">
      <c r="A70" s="84"/>
      <c r="B70" s="84"/>
      <c r="C70" s="84"/>
      <c r="D70" s="337" t="s">
        <v>54</v>
      </c>
      <c r="E70" s="337"/>
      <c r="F70" s="337"/>
      <c r="G70" s="337"/>
      <c r="H70" s="337"/>
      <c r="I70" s="337"/>
      <c r="K70" s="84"/>
      <c r="L70" s="84"/>
      <c r="M70" s="84"/>
      <c r="N70" s="337" t="s">
        <v>54</v>
      </c>
      <c r="O70" s="337"/>
      <c r="P70" s="337"/>
      <c r="Q70" s="337"/>
      <c r="R70" s="337"/>
      <c r="S70" s="337"/>
      <c r="U70" s="84"/>
      <c r="V70" s="84"/>
      <c r="W70" s="84"/>
      <c r="X70" s="337" t="s">
        <v>54</v>
      </c>
      <c r="Y70" s="337"/>
      <c r="Z70" s="337"/>
      <c r="AA70" s="337"/>
      <c r="AB70" s="337"/>
      <c r="AC70" s="337"/>
      <c r="AE70" s="84"/>
      <c r="AF70" s="84"/>
      <c r="AG70" s="84"/>
      <c r="AH70" s="337" t="s">
        <v>54</v>
      </c>
      <c r="AI70" s="337"/>
      <c r="AJ70" s="337"/>
      <c r="AK70" s="337"/>
      <c r="AL70" s="337"/>
      <c r="AM70" s="337"/>
    </row>
    <row r="71" spans="1:39" ht="11.1" customHeight="1" x14ac:dyDescent="0.25">
      <c r="A71" s="84"/>
      <c r="B71" s="84"/>
      <c r="C71" s="84"/>
      <c r="D71" s="337"/>
      <c r="E71" s="337"/>
      <c r="F71" s="337"/>
      <c r="G71" s="337"/>
      <c r="H71" s="337"/>
      <c r="I71" s="337"/>
      <c r="K71" s="84"/>
      <c r="L71" s="84"/>
      <c r="M71" s="84"/>
      <c r="N71" s="337"/>
      <c r="O71" s="337"/>
      <c r="P71" s="337"/>
      <c r="Q71" s="337"/>
      <c r="R71" s="337"/>
      <c r="S71" s="337"/>
      <c r="U71" s="84"/>
      <c r="V71" s="84"/>
      <c r="W71" s="84"/>
      <c r="X71" s="337"/>
      <c r="Y71" s="337"/>
      <c r="Z71" s="337"/>
      <c r="AA71" s="337"/>
      <c r="AB71" s="337"/>
      <c r="AC71" s="337"/>
      <c r="AE71" s="84"/>
      <c r="AF71" s="84"/>
      <c r="AG71" s="84"/>
      <c r="AH71" s="337"/>
      <c r="AI71" s="337"/>
      <c r="AJ71" s="337"/>
      <c r="AK71" s="337"/>
      <c r="AL71" s="337"/>
      <c r="AM71" s="337"/>
    </row>
    <row r="72" spans="1:39" ht="11.1" customHeight="1" x14ac:dyDescent="0.25">
      <c r="A72" s="84"/>
      <c r="B72" s="84"/>
      <c r="C72" s="84"/>
      <c r="D72" s="337"/>
      <c r="E72" s="337"/>
      <c r="F72" s="337"/>
      <c r="G72" s="337"/>
      <c r="H72" s="337"/>
      <c r="I72" s="337"/>
      <c r="K72" s="84"/>
      <c r="L72" s="84"/>
      <c r="M72" s="84"/>
      <c r="N72" s="337"/>
      <c r="O72" s="337"/>
      <c r="P72" s="337"/>
      <c r="Q72" s="337"/>
      <c r="R72" s="337"/>
      <c r="S72" s="337"/>
      <c r="U72" s="84"/>
      <c r="V72" s="84"/>
      <c r="W72" s="84"/>
      <c r="X72" s="337"/>
      <c r="Y72" s="337"/>
      <c r="Z72" s="337"/>
      <c r="AA72" s="337"/>
      <c r="AB72" s="337"/>
      <c r="AC72" s="337"/>
      <c r="AE72" s="84"/>
      <c r="AF72" s="84"/>
      <c r="AG72" s="84"/>
      <c r="AH72" s="337"/>
      <c r="AI72" s="337"/>
      <c r="AJ72" s="337"/>
      <c r="AK72" s="337"/>
      <c r="AL72" s="337"/>
      <c r="AM72" s="337"/>
    </row>
    <row r="73" spans="1:39" ht="11.1" customHeight="1" x14ac:dyDescent="0.25">
      <c r="A73" s="84"/>
      <c r="B73" s="84"/>
      <c r="C73" s="84"/>
      <c r="D73" s="89"/>
      <c r="E73" s="89"/>
      <c r="F73" s="89"/>
      <c r="G73" s="89"/>
      <c r="H73" s="89"/>
      <c r="I73" s="89"/>
      <c r="K73" s="84"/>
      <c r="L73" s="84"/>
      <c r="M73" s="84"/>
      <c r="N73" s="89"/>
      <c r="O73" s="89"/>
      <c r="P73" s="89"/>
      <c r="Q73" s="89"/>
      <c r="R73" s="89"/>
      <c r="S73" s="89"/>
      <c r="U73" s="84"/>
      <c r="V73" s="84"/>
      <c r="W73" s="84"/>
      <c r="X73" s="89"/>
      <c r="Y73" s="89"/>
      <c r="Z73" s="89"/>
      <c r="AA73" s="89"/>
      <c r="AB73" s="89"/>
      <c r="AC73" s="89"/>
      <c r="AE73" s="84"/>
      <c r="AF73" s="84"/>
      <c r="AG73" s="84"/>
      <c r="AH73" s="89"/>
      <c r="AI73" s="89"/>
      <c r="AJ73" s="89"/>
      <c r="AK73" s="89"/>
      <c r="AL73" s="89"/>
      <c r="AM73" s="89"/>
    </row>
    <row r="74" spans="1:39" ht="11.1" customHeight="1" x14ac:dyDescent="0.25">
      <c r="A74" s="90" t="s">
        <v>0</v>
      </c>
      <c r="B74" s="90"/>
      <c r="C74" s="91"/>
      <c r="D74" s="92" t="str">
        <f>Assumptions!$B$60</f>
        <v>Mixed Residential Large Scale</v>
      </c>
      <c r="E74" s="93"/>
      <c r="F74" s="93"/>
      <c r="G74" s="94"/>
      <c r="H74" s="95" t="str">
        <f>Assumptions!$D$61</f>
        <v>Apartments</v>
      </c>
      <c r="I74" s="96">
        <f>Assumptions!$C$61</f>
        <v>20</v>
      </c>
      <c r="K74" s="90" t="s">
        <v>0</v>
      </c>
      <c r="L74" s="90"/>
      <c r="M74" s="91"/>
      <c r="N74" s="92" t="str">
        <f>Assumptions!$B$60</f>
        <v>Mixed Residential Large Scale</v>
      </c>
      <c r="O74" s="93"/>
      <c r="P74" s="93"/>
      <c r="Q74" s="94"/>
      <c r="R74" s="95" t="str">
        <f>Assumptions!$D$61</f>
        <v>Apartments</v>
      </c>
      <c r="S74" s="96">
        <f>Assumptions!$C$61</f>
        <v>20</v>
      </c>
      <c r="U74" s="90" t="s">
        <v>0</v>
      </c>
      <c r="V74" s="90"/>
      <c r="W74" s="91"/>
      <c r="X74" s="92" t="str">
        <f>Assumptions!$B$60</f>
        <v>Mixed Residential Large Scale</v>
      </c>
      <c r="Y74" s="93"/>
      <c r="Z74" s="93"/>
      <c r="AA74" s="94"/>
      <c r="AB74" s="95" t="str">
        <f>Assumptions!$D$61</f>
        <v>Apartments</v>
      </c>
      <c r="AC74" s="96">
        <f>Assumptions!$C$61</f>
        <v>20</v>
      </c>
      <c r="AE74" s="90" t="s">
        <v>0</v>
      </c>
      <c r="AF74" s="90"/>
      <c r="AG74" s="91"/>
      <c r="AH74" s="92" t="str">
        <f>Assumptions!$B$60</f>
        <v>Mixed Residential Large Scale</v>
      </c>
      <c r="AI74" s="93"/>
      <c r="AJ74" s="93"/>
      <c r="AK74" s="94"/>
      <c r="AL74" s="95" t="str">
        <f>Assumptions!$D$61</f>
        <v>Apartments</v>
      </c>
      <c r="AM74" s="96">
        <f>Assumptions!$C$61</f>
        <v>20</v>
      </c>
    </row>
    <row r="75" spans="1:39" ht="11.1" customHeight="1" x14ac:dyDescent="0.25">
      <c r="A75" s="90" t="s">
        <v>1</v>
      </c>
      <c r="B75" s="91"/>
      <c r="C75" s="91"/>
      <c r="D75" s="92" t="s">
        <v>100</v>
      </c>
      <c r="E75" s="93"/>
      <c r="F75" s="93"/>
      <c r="G75" s="97"/>
      <c r="H75" s="95" t="str">
        <f>Assumptions!$D$62</f>
        <v>2 bed houses</v>
      </c>
      <c r="I75" s="96">
        <f>Assumptions!$C$62</f>
        <v>40</v>
      </c>
      <c r="K75" s="90" t="s">
        <v>1</v>
      </c>
      <c r="L75" s="91"/>
      <c r="M75" s="91"/>
      <c r="N75" s="92" t="s">
        <v>100</v>
      </c>
      <c r="O75" s="93"/>
      <c r="P75" s="93"/>
      <c r="Q75" s="97"/>
      <c r="R75" s="95" t="str">
        <f>Assumptions!$D$62</f>
        <v>2 bed houses</v>
      </c>
      <c r="S75" s="96">
        <f>Assumptions!$C$62</f>
        <v>40</v>
      </c>
      <c r="U75" s="90" t="s">
        <v>1</v>
      </c>
      <c r="V75" s="91"/>
      <c r="W75" s="91"/>
      <c r="X75" s="92" t="s">
        <v>100</v>
      </c>
      <c r="Y75" s="93"/>
      <c r="Z75" s="93"/>
      <c r="AA75" s="97"/>
      <c r="AB75" s="95" t="str">
        <f>Assumptions!$D$62</f>
        <v>2 bed houses</v>
      </c>
      <c r="AC75" s="96">
        <f>Assumptions!$C$62</f>
        <v>40</v>
      </c>
      <c r="AE75" s="90" t="s">
        <v>1</v>
      </c>
      <c r="AF75" s="91"/>
      <c r="AG75" s="91"/>
      <c r="AH75" s="92" t="s">
        <v>100</v>
      </c>
      <c r="AI75" s="93"/>
      <c r="AJ75" s="93"/>
      <c r="AK75" s="97"/>
      <c r="AL75" s="95" t="str">
        <f>Assumptions!$D$62</f>
        <v>2 bed houses</v>
      </c>
      <c r="AM75" s="96">
        <f>Assumptions!$C$62</f>
        <v>40</v>
      </c>
    </row>
    <row r="76" spans="1:39" ht="11.1" customHeight="1" x14ac:dyDescent="0.25">
      <c r="A76" s="90" t="s">
        <v>2</v>
      </c>
      <c r="B76" s="90"/>
      <c r="C76" s="91"/>
      <c r="D76" s="98" t="str">
        <f>Assumptions!A13</f>
        <v>Zone 1</v>
      </c>
      <c r="E76" s="99"/>
      <c r="F76" s="99"/>
      <c r="G76" s="147"/>
      <c r="H76" s="95" t="str">
        <f>Assumptions!$D$63</f>
        <v>3 Bed houses</v>
      </c>
      <c r="I76" s="96">
        <f>Assumptions!$C$63</f>
        <v>80</v>
      </c>
      <c r="K76" s="90" t="s">
        <v>2</v>
      </c>
      <c r="L76" s="90"/>
      <c r="M76" s="91"/>
      <c r="N76" s="101" t="str">
        <f>Assumptions!A14</f>
        <v>Zone 2 Leake Keyworth Bingham</v>
      </c>
      <c r="O76" s="102"/>
      <c r="P76" s="102"/>
      <c r="Q76" s="103"/>
      <c r="R76" s="95" t="str">
        <f>Assumptions!$D$63</f>
        <v>3 Bed houses</v>
      </c>
      <c r="S76" s="96">
        <f>Assumptions!$C$63</f>
        <v>80</v>
      </c>
      <c r="U76" s="90" t="s">
        <v>2</v>
      </c>
      <c r="V76" s="90"/>
      <c r="W76" s="91"/>
      <c r="X76" s="295" t="str">
        <f>Assumptions!A15</f>
        <v>Zone 2</v>
      </c>
      <c r="Y76" s="296"/>
      <c r="Z76" s="296"/>
      <c r="AA76" s="297"/>
      <c r="AB76" s="95" t="str">
        <f>Assumptions!$D$63</f>
        <v>3 Bed houses</v>
      </c>
      <c r="AC76" s="96">
        <f>Assumptions!$C$63</f>
        <v>80</v>
      </c>
      <c r="AE76" s="90" t="s">
        <v>2</v>
      </c>
      <c r="AF76" s="90"/>
      <c r="AG76" s="91"/>
      <c r="AH76" s="288" t="str">
        <f>Assumptions!A16</f>
        <v>Zone 3</v>
      </c>
      <c r="AI76" s="289"/>
      <c r="AJ76" s="289"/>
      <c r="AK76" s="290"/>
      <c r="AL76" s="95" t="str">
        <f>Assumptions!$D$63</f>
        <v>3 Bed houses</v>
      </c>
      <c r="AM76" s="96">
        <f>Assumptions!$C$63</f>
        <v>80</v>
      </c>
    </row>
    <row r="77" spans="1:39" ht="11.1" customHeight="1" x14ac:dyDescent="0.25">
      <c r="A77" s="90" t="s">
        <v>3</v>
      </c>
      <c r="B77" s="90"/>
      <c r="C77" s="91"/>
      <c r="D77" s="104">
        <f>SUM(I74:I78)</f>
        <v>200</v>
      </c>
      <c r="E77" s="105" t="s">
        <v>67</v>
      </c>
      <c r="F77" s="91"/>
      <c r="G77" s="106"/>
      <c r="H77" s="95" t="str">
        <f>Assumptions!$D$64</f>
        <v>4 bed houses</v>
      </c>
      <c r="I77" s="96">
        <f>Assumptions!$C$64</f>
        <v>40</v>
      </c>
      <c r="K77" s="90" t="s">
        <v>3</v>
      </c>
      <c r="L77" s="90"/>
      <c r="M77" s="91"/>
      <c r="N77" s="104">
        <f>SUM(S74:S78)</f>
        <v>200</v>
      </c>
      <c r="O77" s="105" t="s">
        <v>67</v>
      </c>
      <c r="P77" s="91"/>
      <c r="Q77" s="106"/>
      <c r="R77" s="95" t="str">
        <f>Assumptions!$D$64</f>
        <v>4 bed houses</v>
      </c>
      <c r="S77" s="96">
        <f>Assumptions!$C$64</f>
        <v>40</v>
      </c>
      <c r="U77" s="90" t="s">
        <v>3</v>
      </c>
      <c r="V77" s="90"/>
      <c r="W77" s="91"/>
      <c r="X77" s="104">
        <f>SUM(AC74:AC78)</f>
        <v>200</v>
      </c>
      <c r="Y77" s="105" t="s">
        <v>67</v>
      </c>
      <c r="Z77" s="91"/>
      <c r="AA77" s="106"/>
      <c r="AB77" s="95" t="str">
        <f>Assumptions!$D$64</f>
        <v>4 bed houses</v>
      </c>
      <c r="AC77" s="96">
        <f>Assumptions!$C$64</f>
        <v>40</v>
      </c>
      <c r="AE77" s="90" t="s">
        <v>3</v>
      </c>
      <c r="AF77" s="90"/>
      <c r="AG77" s="91"/>
      <c r="AH77" s="104">
        <f>SUM(AM74:AM78)</f>
        <v>200</v>
      </c>
      <c r="AI77" s="105" t="s">
        <v>67</v>
      </c>
      <c r="AJ77" s="91"/>
      <c r="AK77" s="106"/>
      <c r="AL77" s="95" t="str">
        <f>Assumptions!$D$64</f>
        <v>4 bed houses</v>
      </c>
      <c r="AM77" s="96">
        <f>Assumptions!$C$64</f>
        <v>40</v>
      </c>
    </row>
    <row r="78" spans="1:39" ht="11.1" customHeight="1" x14ac:dyDescent="0.25">
      <c r="A78" s="90" t="s">
        <v>56</v>
      </c>
      <c r="B78" s="91"/>
      <c r="C78" s="107">
        <f>Assumptions!$C$13</f>
        <v>0.1</v>
      </c>
      <c r="D78" s="104">
        <f>D77*C78</f>
        <v>20</v>
      </c>
      <c r="E78" s="105" t="s">
        <v>57</v>
      </c>
      <c r="F78" s="106"/>
      <c r="G78" s="108"/>
      <c r="H78" s="95" t="str">
        <f>Assumptions!$D$65</f>
        <v>5 bed house</v>
      </c>
      <c r="I78" s="96">
        <f>Assumptions!$C$65</f>
        <v>20</v>
      </c>
      <c r="K78" s="90" t="s">
        <v>56</v>
      </c>
      <c r="L78" s="91"/>
      <c r="M78" s="107">
        <f>Assumptions!$C$14</f>
        <v>0.2</v>
      </c>
      <c r="N78" s="104">
        <f>N77*M78</f>
        <v>40</v>
      </c>
      <c r="O78" s="105" t="s">
        <v>57</v>
      </c>
      <c r="P78" s="106"/>
      <c r="Q78" s="108"/>
      <c r="R78" s="95" t="str">
        <f>Assumptions!$D$65</f>
        <v>5 bed house</v>
      </c>
      <c r="S78" s="96">
        <f>Assumptions!$C$65</f>
        <v>20</v>
      </c>
      <c r="U78" s="90" t="s">
        <v>56</v>
      </c>
      <c r="V78" s="91"/>
      <c r="W78" s="107">
        <f>Assumptions!$C$15</f>
        <v>0.3</v>
      </c>
      <c r="X78" s="104">
        <f>X77*W78</f>
        <v>60</v>
      </c>
      <c r="Y78" s="105" t="s">
        <v>57</v>
      </c>
      <c r="Z78" s="106"/>
      <c r="AA78" s="108"/>
      <c r="AB78" s="95" t="str">
        <f>Assumptions!$D$65</f>
        <v>5 bed house</v>
      </c>
      <c r="AC78" s="96">
        <f>Assumptions!$C$65</f>
        <v>20</v>
      </c>
      <c r="AE78" s="90" t="s">
        <v>56</v>
      </c>
      <c r="AF78" s="91"/>
      <c r="AG78" s="107">
        <f>Assumptions!$C$16</f>
        <v>0.3</v>
      </c>
      <c r="AH78" s="104">
        <f>AH77*AG78</f>
        <v>60</v>
      </c>
      <c r="AI78" s="105" t="s">
        <v>57</v>
      </c>
      <c r="AJ78" s="106"/>
      <c r="AK78" s="108"/>
      <c r="AL78" s="95" t="str">
        <f>Assumptions!$D$65</f>
        <v>5 bed house</v>
      </c>
      <c r="AM78" s="96">
        <f>Assumptions!$C$65</f>
        <v>20</v>
      </c>
    </row>
    <row r="79" spans="1:39" ht="11.1" customHeight="1" x14ac:dyDescent="0.25">
      <c r="A79" s="90" t="s">
        <v>58</v>
      </c>
      <c r="B79" s="91"/>
      <c r="C79" s="109">
        <f>Assumptions!$D$13</f>
        <v>0.42</v>
      </c>
      <c r="D79" s="95" t="str">
        <f>Assumptions!$D$12</f>
        <v>Intermediate</v>
      </c>
      <c r="E79" s="107">
        <f>Assumptions!$E$13</f>
        <v>0.19</v>
      </c>
      <c r="F79" s="95" t="str">
        <f>Assumptions!$E$12</f>
        <v>Social Rent</v>
      </c>
      <c r="G79" s="110">
        <f>Assumptions!$F$13</f>
        <v>0.39</v>
      </c>
      <c r="H79" s="105" t="str">
        <f>Assumptions!$F$12</f>
        <v>Affordable Rent</v>
      </c>
      <c r="I79" s="111"/>
      <c r="K79" s="90" t="s">
        <v>58</v>
      </c>
      <c r="L79" s="91"/>
      <c r="M79" s="109">
        <f>Assumptions!$D$14</f>
        <v>0.42</v>
      </c>
      <c r="N79" s="95" t="str">
        <f>Assumptions!$D$12</f>
        <v>Intermediate</v>
      </c>
      <c r="O79" s="107">
        <f>Assumptions!$E$14</f>
        <v>0.19</v>
      </c>
      <c r="P79" s="95" t="str">
        <f>Assumptions!$E$12</f>
        <v>Social Rent</v>
      </c>
      <c r="Q79" s="110">
        <f>Assumptions!$F$14</f>
        <v>0.39</v>
      </c>
      <c r="R79" s="105" t="str">
        <f>Assumptions!$F$12</f>
        <v>Affordable Rent</v>
      </c>
      <c r="S79" s="111"/>
      <c r="U79" s="90" t="s">
        <v>58</v>
      </c>
      <c r="V79" s="91"/>
      <c r="W79" s="109">
        <f>Assumptions!$D$15</f>
        <v>0.42</v>
      </c>
      <c r="X79" s="95" t="str">
        <f>Assumptions!$D$12</f>
        <v>Intermediate</v>
      </c>
      <c r="Y79" s="107">
        <f>Assumptions!$E$15</f>
        <v>0.19</v>
      </c>
      <c r="Z79" s="95" t="str">
        <f>Assumptions!$E$12</f>
        <v>Social Rent</v>
      </c>
      <c r="AA79" s="110">
        <f>Assumptions!$F$15</f>
        <v>0.39</v>
      </c>
      <c r="AB79" s="105" t="str">
        <f>Assumptions!$F$12</f>
        <v>Affordable Rent</v>
      </c>
      <c r="AC79" s="111"/>
      <c r="AE79" s="90" t="s">
        <v>58</v>
      </c>
      <c r="AF79" s="91"/>
      <c r="AG79" s="109">
        <f>Assumptions!$D$16</f>
        <v>0.42</v>
      </c>
      <c r="AH79" s="95" t="str">
        <f>Assumptions!$D$12</f>
        <v>Intermediate</v>
      </c>
      <c r="AI79" s="107">
        <f>Assumptions!$E$16</f>
        <v>0.19</v>
      </c>
      <c r="AJ79" s="95" t="str">
        <f>Assumptions!$E$12</f>
        <v>Social Rent</v>
      </c>
      <c r="AK79" s="110">
        <f>Assumptions!$F$16</f>
        <v>0.39</v>
      </c>
      <c r="AL79" s="105" t="str">
        <f>Assumptions!$F$12</f>
        <v>Affordable Rent</v>
      </c>
      <c r="AM79" s="111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17622</v>
      </c>
      <c r="E80" s="105" t="s">
        <v>60</v>
      </c>
      <c r="F80" s="106"/>
      <c r="G80" s="112">
        <f>SUM(A90*C90)+(A91*C91)+(A92*C92)+(A95*C95)+(A96*C96)+(A97*C97)+(A100*C100)+(A101*C101)+(A102*C102)</f>
        <v>1520.0000000000002</v>
      </c>
      <c r="H80" s="95" t="s">
        <v>61</v>
      </c>
      <c r="I80" s="106"/>
      <c r="K80" s="90" t="s">
        <v>59</v>
      </c>
      <c r="L80" s="91"/>
      <c r="M80" s="91"/>
      <c r="N80" s="104">
        <f>(K83*M83)+(K84*M84)+(K85*M85)+(K86*M86)+(K87*M87)</f>
        <v>15664</v>
      </c>
      <c r="O80" s="105" t="s">
        <v>60</v>
      </c>
      <c r="P80" s="106"/>
      <c r="Q80" s="112">
        <f>SUM(K90*M90)+(K91*M91)+(K92*M92)+(K95*M95)+(K96*M96)+(K97*M97)+(K100*M100)+(K101*M101)+(K102*M102)</f>
        <v>3040.0000000000005</v>
      </c>
      <c r="R80" s="95" t="s">
        <v>61</v>
      </c>
      <c r="S80" s="106"/>
      <c r="U80" s="90" t="s">
        <v>59</v>
      </c>
      <c r="V80" s="91"/>
      <c r="W80" s="91"/>
      <c r="X80" s="104">
        <f>(U83*W83)+(U84*W84)+(U85*W85)+(U86*W86)+(U87*W87)</f>
        <v>13706</v>
      </c>
      <c r="Y80" s="105" t="s">
        <v>60</v>
      </c>
      <c r="Z80" s="106"/>
      <c r="AA80" s="112">
        <f>SUM(U90*W90)+(U91*W91)+(U92*W92)+(U95*W95)+(U96*W96)+(U97*W97)+(U100*W100)+(U101*W101)+(U102*W102)</f>
        <v>4559.9999999999991</v>
      </c>
      <c r="AB80" s="95" t="s">
        <v>61</v>
      </c>
      <c r="AC80" s="106"/>
      <c r="AE80" s="90" t="s">
        <v>59</v>
      </c>
      <c r="AF80" s="91"/>
      <c r="AG80" s="91"/>
      <c r="AH80" s="104">
        <f>(AE83*AG83)+(AE84*AG84)+(AE85*AG85)+(AE86*AG86)+(AE87*AG87)</f>
        <v>13706</v>
      </c>
      <c r="AI80" s="105" t="s">
        <v>60</v>
      </c>
      <c r="AJ80" s="106"/>
      <c r="AK80" s="112">
        <f>SUM(AE90*AG90)+(AE91*AG91)+(AE92*AG92)+(AE95*AG95)+(AE96*AG96)+(AE97*AG97)+(AE100*AG100)+(AE101*AG101)+(AE102*AG102)</f>
        <v>4559.9999999999991</v>
      </c>
      <c r="AL80" s="95" t="s">
        <v>61</v>
      </c>
      <c r="AM80" s="106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15"/>
      <c r="K81" s="113" t="s">
        <v>4</v>
      </c>
      <c r="L81" s="114"/>
      <c r="M81" s="114"/>
      <c r="N81" s="114"/>
      <c r="O81" s="114"/>
      <c r="P81" s="114"/>
      <c r="Q81" s="114"/>
      <c r="R81" s="114"/>
      <c r="S81" s="115"/>
      <c r="U81" s="113" t="s">
        <v>4</v>
      </c>
      <c r="V81" s="114"/>
      <c r="W81" s="114"/>
      <c r="X81" s="114"/>
      <c r="Y81" s="114"/>
      <c r="Z81" s="114"/>
      <c r="AA81" s="114"/>
      <c r="AB81" s="114"/>
      <c r="AC81" s="115"/>
      <c r="AE81" s="113" t="s">
        <v>4</v>
      </c>
      <c r="AF81" s="114"/>
      <c r="AG81" s="114"/>
      <c r="AH81" s="114"/>
      <c r="AI81" s="114"/>
      <c r="AJ81" s="114"/>
      <c r="AK81" s="114"/>
      <c r="AL81" s="114"/>
      <c r="AM81" s="115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106"/>
      <c r="K82" s="91" t="s">
        <v>62</v>
      </c>
      <c r="L82" s="91"/>
      <c r="M82" s="116"/>
      <c r="N82" s="116"/>
      <c r="O82" s="116"/>
      <c r="P82" s="116"/>
      <c r="Q82" s="116"/>
      <c r="R82" s="116"/>
      <c r="S82" s="106"/>
      <c r="U82" s="91" t="s">
        <v>62</v>
      </c>
      <c r="V82" s="91"/>
      <c r="W82" s="116"/>
      <c r="X82" s="116"/>
      <c r="Y82" s="116"/>
      <c r="Z82" s="116"/>
      <c r="AA82" s="116"/>
      <c r="AB82" s="116"/>
      <c r="AC82" s="106"/>
      <c r="AE82" s="91" t="s">
        <v>62</v>
      </c>
      <c r="AF82" s="91"/>
      <c r="AG82" s="116"/>
      <c r="AH82" s="116"/>
      <c r="AI82" s="116"/>
      <c r="AJ82" s="116"/>
      <c r="AK82" s="116"/>
      <c r="AL82" s="116"/>
      <c r="AM82" s="106"/>
    </row>
    <row r="83" spans="1:39" ht="11.1" customHeight="1" x14ac:dyDescent="0.25">
      <c r="A83" s="117">
        <f>I74*(100%-C78)</f>
        <v>18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2400</v>
      </c>
      <c r="F83" s="119" t="s">
        <v>6</v>
      </c>
      <c r="G83" s="116"/>
      <c r="H83" s="116"/>
      <c r="I83" s="121">
        <f>A83*C83*E83</f>
        <v>2808000</v>
      </c>
      <c r="K83" s="117">
        <f>S74*(100%-M78)</f>
        <v>16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2700</v>
      </c>
      <c r="P83" s="119" t="s">
        <v>6</v>
      </c>
      <c r="Q83" s="116"/>
      <c r="R83" s="116"/>
      <c r="S83" s="121">
        <f>K83*M83*O83</f>
        <v>2808000</v>
      </c>
      <c r="U83" s="117">
        <f>AC74*(100%-W78)</f>
        <v>14</v>
      </c>
      <c r="V83" s="95" t="str">
        <f>Assumptions!$A$22</f>
        <v>Apartments</v>
      </c>
      <c r="W83" s="118">
        <f>Assumptions!$B$22</f>
        <v>65</v>
      </c>
      <c r="X83" s="119" t="s">
        <v>5</v>
      </c>
      <c r="Y83" s="120">
        <f>Assumptions!$C$34</f>
        <v>2700</v>
      </c>
      <c r="Z83" s="119" t="s">
        <v>6</v>
      </c>
      <c r="AA83" s="116"/>
      <c r="AB83" s="116"/>
      <c r="AC83" s="121">
        <f>U83*W83*Y83</f>
        <v>2457000</v>
      </c>
      <c r="AE83" s="117">
        <f>AM74*(100%-AG78)</f>
        <v>14</v>
      </c>
      <c r="AF83" s="95" t="str">
        <f>Assumptions!$A$22</f>
        <v>Apartments</v>
      </c>
      <c r="AG83" s="118">
        <f>Assumptions!$B$22</f>
        <v>65</v>
      </c>
      <c r="AH83" s="119" t="s">
        <v>5</v>
      </c>
      <c r="AI83" s="120">
        <f>Assumptions!$C$35</f>
        <v>2853</v>
      </c>
      <c r="AJ83" s="119" t="s">
        <v>6</v>
      </c>
      <c r="AK83" s="116"/>
      <c r="AL83" s="116"/>
      <c r="AM83" s="121">
        <f>AE83*AG83*AI83</f>
        <v>2596230</v>
      </c>
    </row>
    <row r="84" spans="1:39" ht="11.1" customHeight="1" x14ac:dyDescent="0.25">
      <c r="A84" s="117">
        <f>I75*(100%-C78)</f>
        <v>36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2550</v>
      </c>
      <c r="F84" s="119" t="s">
        <v>6</v>
      </c>
      <c r="G84" s="116"/>
      <c r="H84" s="116"/>
      <c r="I84" s="121">
        <f>A84*C84*E84</f>
        <v>6885000</v>
      </c>
      <c r="K84" s="117">
        <f>S75*(100%-M78)</f>
        <v>32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2800</v>
      </c>
      <c r="P84" s="119" t="s">
        <v>6</v>
      </c>
      <c r="Q84" s="116"/>
      <c r="R84" s="116"/>
      <c r="S84" s="121">
        <f>K84*M84*O84</f>
        <v>6720000</v>
      </c>
      <c r="U84" s="117">
        <f>AC75*(100%-W78)</f>
        <v>28</v>
      </c>
      <c r="V84" s="95" t="str">
        <f>Assumptions!$A$23</f>
        <v>2 bed houses</v>
      </c>
      <c r="W84" s="118">
        <f>Assumptions!$B$23</f>
        <v>75</v>
      </c>
      <c r="X84" s="119" t="s">
        <v>5</v>
      </c>
      <c r="Y84" s="120">
        <f>Assumptions!$D$34</f>
        <v>2800</v>
      </c>
      <c r="Z84" s="119" t="s">
        <v>6</v>
      </c>
      <c r="AA84" s="116"/>
      <c r="AB84" s="116"/>
      <c r="AC84" s="121">
        <f>U84*W84*Y84</f>
        <v>5880000</v>
      </c>
      <c r="AE84" s="117">
        <f>AM75*(100%-AG78)</f>
        <v>28</v>
      </c>
      <c r="AF84" s="95" t="str">
        <f>Assumptions!$A$23</f>
        <v>2 bed houses</v>
      </c>
      <c r="AG84" s="118">
        <f>Assumptions!$B$23</f>
        <v>75</v>
      </c>
      <c r="AH84" s="119" t="s">
        <v>5</v>
      </c>
      <c r="AI84" s="120">
        <f>Assumptions!$D$35</f>
        <v>3390</v>
      </c>
      <c r="AJ84" s="119" t="s">
        <v>6</v>
      </c>
      <c r="AK84" s="116"/>
      <c r="AL84" s="116"/>
      <c r="AM84" s="121">
        <f>AE84*AG84*AI84</f>
        <v>7119000</v>
      </c>
    </row>
    <row r="85" spans="1:39" ht="11.1" customHeight="1" x14ac:dyDescent="0.25">
      <c r="A85" s="117">
        <f>I76*(100%-C78)</f>
        <v>72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2475</v>
      </c>
      <c r="F85" s="119" t="s">
        <v>6</v>
      </c>
      <c r="G85" s="116"/>
      <c r="H85" s="116"/>
      <c r="I85" s="121">
        <f>A85*C85*E85</f>
        <v>16038000</v>
      </c>
      <c r="K85" s="117">
        <f>S76*(100%-M78)</f>
        <v>64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2700</v>
      </c>
      <c r="P85" s="119" t="s">
        <v>6</v>
      </c>
      <c r="Q85" s="116"/>
      <c r="R85" s="116"/>
      <c r="S85" s="121">
        <f>K85*M85*O85</f>
        <v>15552000</v>
      </c>
      <c r="U85" s="117">
        <f>AC76*(100%-W78)</f>
        <v>56</v>
      </c>
      <c r="V85" s="95" t="str">
        <f>Assumptions!$A$24</f>
        <v>3 Bed houses</v>
      </c>
      <c r="W85" s="118">
        <f>Assumptions!$B$24</f>
        <v>90</v>
      </c>
      <c r="X85" s="119" t="s">
        <v>5</v>
      </c>
      <c r="Y85" s="120">
        <f>Assumptions!$E$34</f>
        <v>2700</v>
      </c>
      <c r="Z85" s="119" t="s">
        <v>6</v>
      </c>
      <c r="AA85" s="116"/>
      <c r="AB85" s="116"/>
      <c r="AC85" s="121">
        <f>U85*W85*Y85</f>
        <v>13608000</v>
      </c>
      <c r="AE85" s="117">
        <f>AM76*(100%-AG78)</f>
        <v>56</v>
      </c>
      <c r="AF85" s="95" t="str">
        <f>Assumptions!$A$24</f>
        <v>3 Bed houses</v>
      </c>
      <c r="AG85" s="118">
        <f>Assumptions!$B$24</f>
        <v>90</v>
      </c>
      <c r="AH85" s="119" t="s">
        <v>5</v>
      </c>
      <c r="AI85" s="120">
        <f>Assumptions!$E$35</f>
        <v>3337</v>
      </c>
      <c r="AJ85" s="119" t="s">
        <v>6</v>
      </c>
      <c r="AK85" s="116"/>
      <c r="AL85" s="116"/>
      <c r="AM85" s="121">
        <f>AE85*AG85*AI85</f>
        <v>16818480</v>
      </c>
    </row>
    <row r="86" spans="1:39" ht="11.1" customHeight="1" x14ac:dyDescent="0.25">
      <c r="A86" s="117">
        <f>I77*(100%-C78)</f>
        <v>36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2475</v>
      </c>
      <c r="F86" s="119" t="s">
        <v>6</v>
      </c>
      <c r="G86" s="116"/>
      <c r="H86" s="116"/>
      <c r="I86" s="121">
        <f>A86*C86*E86</f>
        <v>10692000</v>
      </c>
      <c r="K86" s="117">
        <f>S77*(100%-M78)</f>
        <v>32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2700</v>
      </c>
      <c r="P86" s="119" t="s">
        <v>6</v>
      </c>
      <c r="Q86" s="116"/>
      <c r="R86" s="116"/>
      <c r="S86" s="121">
        <f>K86*M86*O86</f>
        <v>10368000</v>
      </c>
      <c r="U86" s="117">
        <f>AC77*(100%-W78)</f>
        <v>28</v>
      </c>
      <c r="V86" s="95" t="str">
        <f>Assumptions!$A$25</f>
        <v>4 bed houses</v>
      </c>
      <c r="W86" s="118">
        <f>Assumptions!$B$25</f>
        <v>120</v>
      </c>
      <c r="X86" s="119" t="s">
        <v>5</v>
      </c>
      <c r="Y86" s="120">
        <f>Assumptions!$F$34</f>
        <v>2700</v>
      </c>
      <c r="Z86" s="119" t="s">
        <v>6</v>
      </c>
      <c r="AA86" s="116"/>
      <c r="AB86" s="116"/>
      <c r="AC86" s="121">
        <f>U86*W86*Y86</f>
        <v>9072000</v>
      </c>
      <c r="AE86" s="117">
        <f>AM77*(100%-AG78)</f>
        <v>28</v>
      </c>
      <c r="AF86" s="95" t="str">
        <f>Assumptions!$A$25</f>
        <v>4 bed houses</v>
      </c>
      <c r="AG86" s="118">
        <f>Assumptions!$B$25</f>
        <v>120</v>
      </c>
      <c r="AH86" s="119" t="s">
        <v>5</v>
      </c>
      <c r="AI86" s="120">
        <f>Assumptions!$F$35</f>
        <v>3122</v>
      </c>
      <c r="AJ86" s="119" t="s">
        <v>6</v>
      </c>
      <c r="AK86" s="116"/>
      <c r="AL86" s="116"/>
      <c r="AM86" s="121">
        <f>AE86*AG86*AI86</f>
        <v>10489920</v>
      </c>
    </row>
    <row r="87" spans="1:39" ht="11.1" customHeight="1" x14ac:dyDescent="0.25">
      <c r="A87" s="117">
        <f>I78*(100%-C78)</f>
        <v>18</v>
      </c>
      <c r="B87" s="95" t="str">
        <f>Assumptions!$A$26</f>
        <v>5 bed house</v>
      </c>
      <c r="C87" s="120">
        <f>Assumptions!$B$26</f>
        <v>164</v>
      </c>
      <c r="D87" s="119" t="s">
        <v>5</v>
      </c>
      <c r="E87" s="120">
        <f>Assumptions!$G$32</f>
        <v>2400</v>
      </c>
      <c r="F87" s="119" t="s">
        <v>6</v>
      </c>
      <c r="G87" s="116"/>
      <c r="H87" s="116"/>
      <c r="I87" s="121">
        <f>A87*C87*E87</f>
        <v>7084800</v>
      </c>
      <c r="K87" s="117">
        <f>S78*(100%-M78)</f>
        <v>16</v>
      </c>
      <c r="L87" s="95" t="str">
        <f>Assumptions!$A$26</f>
        <v>5 bed house</v>
      </c>
      <c r="M87" s="120">
        <f>Assumptions!$B$26</f>
        <v>164</v>
      </c>
      <c r="N87" s="119" t="s">
        <v>5</v>
      </c>
      <c r="O87" s="120">
        <f>Assumptions!$G$33</f>
        <v>2600</v>
      </c>
      <c r="P87" s="119" t="s">
        <v>6</v>
      </c>
      <c r="Q87" s="116"/>
      <c r="R87" s="116"/>
      <c r="S87" s="121">
        <f>K87*M87*O87</f>
        <v>6822400</v>
      </c>
      <c r="U87" s="117">
        <f>AC78*(100%-W78)</f>
        <v>14</v>
      </c>
      <c r="V87" s="95" t="str">
        <f>Assumptions!$A$26</f>
        <v>5 bed house</v>
      </c>
      <c r="W87" s="120">
        <f>Assumptions!$B$26</f>
        <v>164</v>
      </c>
      <c r="X87" s="119" t="s">
        <v>5</v>
      </c>
      <c r="Y87" s="120">
        <f>Assumptions!$G$34</f>
        <v>2600</v>
      </c>
      <c r="Z87" s="119" t="s">
        <v>6</v>
      </c>
      <c r="AA87" s="116"/>
      <c r="AB87" s="116"/>
      <c r="AC87" s="121">
        <f>U87*W87*Y87</f>
        <v>5969600</v>
      </c>
      <c r="AE87" s="117">
        <f>AM78*(100%-AG78)</f>
        <v>14</v>
      </c>
      <c r="AF87" s="95" t="str">
        <f>Assumptions!$A$26</f>
        <v>5 bed house</v>
      </c>
      <c r="AG87" s="120">
        <f>Assumptions!$B$26</f>
        <v>164</v>
      </c>
      <c r="AH87" s="119" t="s">
        <v>5</v>
      </c>
      <c r="AI87" s="120">
        <f>Assumptions!$G$35</f>
        <v>2906</v>
      </c>
      <c r="AJ87" s="119" t="s">
        <v>6</v>
      </c>
      <c r="AK87" s="116"/>
      <c r="AL87" s="116"/>
      <c r="AM87" s="121">
        <f>AE87*AG87*AI87</f>
        <v>6672176</v>
      </c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123"/>
      <c r="K88" s="114"/>
      <c r="L88" s="114"/>
      <c r="M88" s="114"/>
      <c r="N88" s="122"/>
      <c r="O88" s="114"/>
      <c r="P88" s="122"/>
      <c r="Q88" s="114"/>
      <c r="R88" s="114"/>
      <c r="S88" s="123"/>
      <c r="U88" s="114"/>
      <c r="V88" s="114"/>
      <c r="W88" s="114"/>
      <c r="X88" s="122"/>
      <c r="Y88" s="114"/>
      <c r="Z88" s="122"/>
      <c r="AA88" s="114"/>
      <c r="AB88" s="114"/>
      <c r="AC88" s="123"/>
      <c r="AE88" s="114"/>
      <c r="AF88" s="114"/>
      <c r="AG88" s="114"/>
      <c r="AH88" s="122"/>
      <c r="AI88" s="114"/>
      <c r="AJ88" s="122"/>
      <c r="AK88" s="114"/>
      <c r="AL88" s="114"/>
      <c r="AM88" s="123"/>
    </row>
    <row r="89" spans="1:39" ht="11.1" customHeight="1" x14ac:dyDescent="0.25">
      <c r="A89" s="91" t="str">
        <f>Assumptions!$D$12</f>
        <v>Intermediate</v>
      </c>
      <c r="B89" s="91"/>
      <c r="C89" s="107">
        <f>Assumptions!$D$18</f>
        <v>0.6</v>
      </c>
      <c r="D89" s="119" t="s">
        <v>63</v>
      </c>
      <c r="E89" s="116"/>
      <c r="F89" s="119"/>
      <c r="G89" s="116"/>
      <c r="H89" s="116"/>
      <c r="I89" s="124"/>
      <c r="K89" s="91" t="str">
        <f>Assumptions!$D$12</f>
        <v>Intermediate</v>
      </c>
      <c r="L89" s="91"/>
      <c r="M89" s="107">
        <f>Assumptions!$D$18</f>
        <v>0.6</v>
      </c>
      <c r="N89" s="119" t="s">
        <v>63</v>
      </c>
      <c r="O89" s="116"/>
      <c r="P89" s="119"/>
      <c r="Q89" s="116"/>
      <c r="R89" s="116"/>
      <c r="S89" s="124"/>
      <c r="U89" s="91" t="str">
        <f>Assumptions!$D$12</f>
        <v>Intermediate</v>
      </c>
      <c r="V89" s="91"/>
      <c r="W89" s="107">
        <f>Assumptions!$D$18</f>
        <v>0.6</v>
      </c>
      <c r="X89" s="119" t="s">
        <v>63</v>
      </c>
      <c r="Y89" s="116"/>
      <c r="Z89" s="119"/>
      <c r="AA89" s="116"/>
      <c r="AB89" s="116"/>
      <c r="AC89" s="124"/>
      <c r="AE89" s="91" t="str">
        <f>Assumptions!$D$12</f>
        <v>Intermediate</v>
      </c>
      <c r="AF89" s="91"/>
      <c r="AG89" s="107">
        <f>Assumptions!$D$18</f>
        <v>0.6</v>
      </c>
      <c r="AH89" s="119" t="s">
        <v>63</v>
      </c>
      <c r="AI89" s="116"/>
      <c r="AJ89" s="119"/>
      <c r="AK89" s="116"/>
      <c r="AL89" s="116"/>
      <c r="AM89" s="124"/>
    </row>
    <row r="90" spans="1:39" ht="11.1" customHeight="1" x14ac:dyDescent="0.25">
      <c r="A90" s="117">
        <f>D78*C79*Assumptions!$C$220</f>
        <v>1.6800000000000002</v>
      </c>
      <c r="B90" s="95" t="str">
        <f>Assumptions!$A$220</f>
        <v>Apartments</v>
      </c>
      <c r="C90" s="125">
        <f>Assumptions!$B$220</f>
        <v>65</v>
      </c>
      <c r="D90" s="119" t="s">
        <v>7</v>
      </c>
      <c r="E90" s="116">
        <f>E83*C89</f>
        <v>1440</v>
      </c>
      <c r="F90" s="119" t="s">
        <v>6</v>
      </c>
      <c r="G90" s="116"/>
      <c r="H90" s="116"/>
      <c r="I90" s="121">
        <f>A90*C90*E90</f>
        <v>157248.00000000003</v>
      </c>
      <c r="K90" s="117">
        <f>N78*M79*Assumptions!$C$220</f>
        <v>3.3600000000000003</v>
      </c>
      <c r="L90" s="95" t="str">
        <f>Assumptions!$A$220</f>
        <v>Apartments</v>
      </c>
      <c r="M90" s="125">
        <f>Assumptions!$B$220</f>
        <v>65</v>
      </c>
      <c r="N90" s="119" t="s">
        <v>7</v>
      </c>
      <c r="O90" s="116">
        <f>O83*M89</f>
        <v>1620</v>
      </c>
      <c r="P90" s="119" t="s">
        <v>6</v>
      </c>
      <c r="Q90" s="116"/>
      <c r="R90" s="116"/>
      <c r="S90" s="121">
        <f>K90*M90*O90</f>
        <v>353808.00000000006</v>
      </c>
      <c r="U90" s="117">
        <f>X78*W79*Assumptions!$C$220</f>
        <v>5.04</v>
      </c>
      <c r="V90" s="95" t="str">
        <f>Assumptions!$A$220</f>
        <v>Apartments</v>
      </c>
      <c r="W90" s="125">
        <f>Assumptions!$B$220</f>
        <v>65</v>
      </c>
      <c r="X90" s="119" t="s">
        <v>7</v>
      </c>
      <c r="Y90" s="116">
        <f>Y83*W89</f>
        <v>1620</v>
      </c>
      <c r="Z90" s="119" t="s">
        <v>6</v>
      </c>
      <c r="AA90" s="116"/>
      <c r="AB90" s="116"/>
      <c r="AC90" s="121">
        <f>U90*W90*Y90</f>
        <v>530712</v>
      </c>
      <c r="AE90" s="117">
        <f>AH78*AG79*Assumptions!$C$220</f>
        <v>5.04</v>
      </c>
      <c r="AF90" s="95" t="str">
        <f>Assumptions!$A$220</f>
        <v>Apartments</v>
      </c>
      <c r="AG90" s="125">
        <f>Assumptions!$B$220</f>
        <v>65</v>
      </c>
      <c r="AH90" s="119" t="s">
        <v>7</v>
      </c>
      <c r="AI90" s="116">
        <f>AI83*AG89</f>
        <v>1711.8</v>
      </c>
      <c r="AJ90" s="119" t="s">
        <v>6</v>
      </c>
      <c r="AK90" s="116"/>
      <c r="AL90" s="116"/>
      <c r="AM90" s="121">
        <f>AE90*AG90*AI90</f>
        <v>560785.68000000005</v>
      </c>
    </row>
    <row r="91" spans="1:39" ht="11.1" customHeight="1" x14ac:dyDescent="0.25">
      <c r="A91" s="117">
        <f>D78*C79*Assumptions!$C$221</f>
        <v>5.04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1530</v>
      </c>
      <c r="F91" s="119" t="s">
        <v>6</v>
      </c>
      <c r="G91" s="116"/>
      <c r="H91" s="116"/>
      <c r="I91" s="121">
        <f>A91*C91*E91</f>
        <v>578340</v>
      </c>
      <c r="K91" s="117">
        <f>N78*M79*Assumptions!$C$221</f>
        <v>10.08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1680</v>
      </c>
      <c r="P91" s="119" t="s">
        <v>6</v>
      </c>
      <c r="Q91" s="116"/>
      <c r="R91" s="116"/>
      <c r="S91" s="121">
        <f>K91*M91*O91</f>
        <v>1270080</v>
      </c>
      <c r="U91" s="117">
        <f>X78*W79*Assumptions!$C$221</f>
        <v>15.12</v>
      </c>
      <c r="V91" s="95" t="str">
        <f>Assumptions!$A$221</f>
        <v>2 Bed house</v>
      </c>
      <c r="W91" s="125">
        <f>Assumptions!$B$221</f>
        <v>75</v>
      </c>
      <c r="X91" s="119" t="s">
        <v>7</v>
      </c>
      <c r="Y91" s="116">
        <f>Y84*W89</f>
        <v>1680</v>
      </c>
      <c r="Z91" s="119" t="s">
        <v>6</v>
      </c>
      <c r="AA91" s="116"/>
      <c r="AB91" s="116"/>
      <c r="AC91" s="121">
        <f>U91*W91*Y91</f>
        <v>1905120</v>
      </c>
      <c r="AE91" s="117">
        <f>AH78*AG79*Assumptions!$C$221</f>
        <v>15.12</v>
      </c>
      <c r="AF91" s="95" t="str">
        <f>Assumptions!$A$221</f>
        <v>2 Bed house</v>
      </c>
      <c r="AG91" s="125">
        <f>Assumptions!$B$221</f>
        <v>75</v>
      </c>
      <c r="AH91" s="119" t="s">
        <v>7</v>
      </c>
      <c r="AI91" s="116">
        <f>AI84*AG89</f>
        <v>2034</v>
      </c>
      <c r="AJ91" s="119" t="s">
        <v>6</v>
      </c>
      <c r="AK91" s="116"/>
      <c r="AL91" s="116"/>
      <c r="AM91" s="121">
        <f>AE91*AG91*AI91</f>
        <v>2306556</v>
      </c>
    </row>
    <row r="92" spans="1:39" ht="11.1" customHeight="1" x14ac:dyDescent="0.25">
      <c r="A92" s="117">
        <f>D78*C79*Assumptions!$C$222</f>
        <v>1.6800000000000002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1485</v>
      </c>
      <c r="F92" s="119" t="s">
        <v>6</v>
      </c>
      <c r="G92" s="116"/>
      <c r="H92" s="116"/>
      <c r="I92" s="121">
        <f>A92*C92*E92</f>
        <v>224532.00000000003</v>
      </c>
      <c r="K92" s="117">
        <f>N78*M79*Assumptions!$C$222</f>
        <v>3.3600000000000003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1620</v>
      </c>
      <c r="P92" s="119" t="s">
        <v>6</v>
      </c>
      <c r="Q92" s="116"/>
      <c r="R92" s="116"/>
      <c r="S92" s="121">
        <f>K92*M92*O92</f>
        <v>489888.00000000006</v>
      </c>
      <c r="U92" s="117">
        <f>X78*W79*Assumptions!$C$222</f>
        <v>5.04</v>
      </c>
      <c r="V92" s="95" t="str">
        <f>Assumptions!$A$222</f>
        <v>3 Bed House</v>
      </c>
      <c r="W92" s="125">
        <f>Assumptions!$B$222</f>
        <v>90</v>
      </c>
      <c r="X92" s="119" t="s">
        <v>7</v>
      </c>
      <c r="Y92" s="116">
        <f>Y85*W89</f>
        <v>1620</v>
      </c>
      <c r="Z92" s="119" t="s">
        <v>6</v>
      </c>
      <c r="AA92" s="116"/>
      <c r="AB92" s="116"/>
      <c r="AC92" s="121">
        <f>U92*W92*Y92</f>
        <v>734832</v>
      </c>
      <c r="AE92" s="117">
        <f>AH78*AG79*Assumptions!$C$222</f>
        <v>5.04</v>
      </c>
      <c r="AF92" s="95" t="str">
        <f>Assumptions!$A$222</f>
        <v>3 Bed House</v>
      </c>
      <c r="AG92" s="125">
        <f>Assumptions!$B$222</f>
        <v>90</v>
      </c>
      <c r="AH92" s="119" t="s">
        <v>7</v>
      </c>
      <c r="AI92" s="116">
        <f>AI85*AG89</f>
        <v>2002.1999999999998</v>
      </c>
      <c r="AJ92" s="119" t="s">
        <v>6</v>
      </c>
      <c r="AK92" s="116"/>
      <c r="AL92" s="116"/>
      <c r="AM92" s="121">
        <f>AE92*AG92*AI92</f>
        <v>908197.91999999993</v>
      </c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128"/>
      <c r="K93" s="126"/>
      <c r="L93" s="114"/>
      <c r="M93" s="127"/>
      <c r="N93" s="122"/>
      <c r="O93" s="114"/>
      <c r="P93" s="122"/>
      <c r="Q93" s="114"/>
      <c r="R93" s="114"/>
      <c r="S93" s="128"/>
      <c r="U93" s="126"/>
      <c r="V93" s="114"/>
      <c r="W93" s="127"/>
      <c r="X93" s="122"/>
      <c r="Y93" s="114"/>
      <c r="Z93" s="122"/>
      <c r="AA93" s="114"/>
      <c r="AB93" s="114"/>
      <c r="AC93" s="128"/>
      <c r="AE93" s="126"/>
      <c r="AF93" s="114"/>
      <c r="AG93" s="127"/>
      <c r="AH93" s="122"/>
      <c r="AI93" s="114"/>
      <c r="AJ93" s="122"/>
      <c r="AK93" s="114"/>
      <c r="AL93" s="114"/>
      <c r="AM93" s="128"/>
    </row>
    <row r="94" spans="1:39" ht="11.1" customHeight="1" x14ac:dyDescent="0.25">
      <c r="A94" s="91" t="str">
        <f>Assumptions!$E$12</f>
        <v>Social Rent</v>
      </c>
      <c r="B94" s="91"/>
      <c r="C94" s="107">
        <f>Assumptions!$E$18</f>
        <v>0.4</v>
      </c>
      <c r="D94" s="119" t="s">
        <v>63</v>
      </c>
      <c r="E94" s="116"/>
      <c r="F94" s="119"/>
      <c r="G94" s="116"/>
      <c r="H94" s="116"/>
      <c r="I94" s="124"/>
      <c r="K94" s="91" t="str">
        <f>Assumptions!$E$12</f>
        <v>Social Rent</v>
      </c>
      <c r="L94" s="91"/>
      <c r="M94" s="107">
        <f>Assumptions!$E$18</f>
        <v>0.4</v>
      </c>
      <c r="N94" s="119" t="s">
        <v>63</v>
      </c>
      <c r="O94" s="116"/>
      <c r="P94" s="119"/>
      <c r="Q94" s="116"/>
      <c r="R94" s="116"/>
      <c r="S94" s="124"/>
      <c r="U94" s="91" t="str">
        <f>Assumptions!$E$12</f>
        <v>Social Rent</v>
      </c>
      <c r="V94" s="91"/>
      <c r="W94" s="107">
        <f>Assumptions!$E$18</f>
        <v>0.4</v>
      </c>
      <c r="X94" s="119" t="s">
        <v>63</v>
      </c>
      <c r="Y94" s="116"/>
      <c r="Z94" s="119"/>
      <c r="AA94" s="116"/>
      <c r="AB94" s="116"/>
      <c r="AC94" s="124"/>
      <c r="AE94" s="91" t="str">
        <f>Assumptions!$E$12</f>
        <v>Social Rent</v>
      </c>
      <c r="AF94" s="91"/>
      <c r="AG94" s="107">
        <f>Assumptions!$E$18</f>
        <v>0.4</v>
      </c>
      <c r="AH94" s="119" t="s">
        <v>63</v>
      </c>
      <c r="AI94" s="116"/>
      <c r="AJ94" s="119"/>
      <c r="AK94" s="116"/>
      <c r="AL94" s="116"/>
      <c r="AM94" s="124"/>
    </row>
    <row r="95" spans="1:39" ht="11.1" customHeight="1" x14ac:dyDescent="0.25">
      <c r="A95" s="117">
        <f>D78*E79*Assumptions!$C$225</f>
        <v>0.76</v>
      </c>
      <c r="B95" s="95" t="str">
        <f>Assumptions!$A$225</f>
        <v>Apartments</v>
      </c>
      <c r="C95" s="125">
        <f>Assumptions!$B$225</f>
        <v>65</v>
      </c>
      <c r="D95" s="119" t="s">
        <v>66</v>
      </c>
      <c r="E95" s="116">
        <f>E83*C94</f>
        <v>960</v>
      </c>
      <c r="F95" s="119" t="s">
        <v>6</v>
      </c>
      <c r="G95" s="116"/>
      <c r="H95" s="116"/>
      <c r="I95" s="121">
        <f>A95*C95*E95</f>
        <v>47424</v>
      </c>
      <c r="K95" s="117">
        <f>N78*O79*Assumptions!$C$225</f>
        <v>1.52</v>
      </c>
      <c r="L95" s="95" t="str">
        <f>Assumptions!$A$225</f>
        <v>Apartments</v>
      </c>
      <c r="M95" s="125">
        <f>Assumptions!$B$225</f>
        <v>65</v>
      </c>
      <c r="N95" s="119" t="s">
        <v>66</v>
      </c>
      <c r="O95" s="116">
        <f>O83*M94</f>
        <v>1080</v>
      </c>
      <c r="P95" s="119" t="s">
        <v>6</v>
      </c>
      <c r="Q95" s="116"/>
      <c r="R95" s="116"/>
      <c r="S95" s="121">
        <f>K95*M95*O95</f>
        <v>106704</v>
      </c>
      <c r="U95" s="117">
        <f>X78*Y79*Assumptions!$C$225</f>
        <v>2.2800000000000002</v>
      </c>
      <c r="V95" s="95" t="str">
        <f>Assumptions!$A$225</f>
        <v>Apartments</v>
      </c>
      <c r="W95" s="125">
        <f>Assumptions!$B$225</f>
        <v>65</v>
      </c>
      <c r="X95" s="119" t="s">
        <v>66</v>
      </c>
      <c r="Y95" s="116">
        <f>Y83*W94</f>
        <v>1080</v>
      </c>
      <c r="Z95" s="119" t="s">
        <v>6</v>
      </c>
      <c r="AA95" s="116"/>
      <c r="AB95" s="116"/>
      <c r="AC95" s="121">
        <f>U95*W95*Y95</f>
        <v>160056.00000000003</v>
      </c>
      <c r="AE95" s="117">
        <f>AH78*AI79*Assumptions!$C$225</f>
        <v>2.2800000000000002</v>
      </c>
      <c r="AF95" s="95" t="str">
        <f>Assumptions!$A$225</f>
        <v>Apartments</v>
      </c>
      <c r="AG95" s="125">
        <f>Assumptions!$B$225</f>
        <v>65</v>
      </c>
      <c r="AH95" s="119" t="s">
        <v>66</v>
      </c>
      <c r="AI95" s="116">
        <f>AI83*AG94</f>
        <v>1141.2</v>
      </c>
      <c r="AJ95" s="119" t="s">
        <v>6</v>
      </c>
      <c r="AK95" s="116"/>
      <c r="AL95" s="116"/>
      <c r="AM95" s="121">
        <f>AE95*AG95*AI95</f>
        <v>169125.84000000003</v>
      </c>
    </row>
    <row r="96" spans="1:39" ht="11.1" customHeight="1" x14ac:dyDescent="0.25">
      <c r="A96" s="117">
        <f>D78*E79*Assumptions!$C$226</f>
        <v>2.2799999999999998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1020</v>
      </c>
      <c r="F96" s="119" t="s">
        <v>6</v>
      </c>
      <c r="G96" s="116"/>
      <c r="H96" s="116"/>
      <c r="I96" s="121">
        <f>A96*C96*E96</f>
        <v>174419.99999999997</v>
      </c>
      <c r="K96" s="117">
        <f>N78*O79*Assumptions!$C$226</f>
        <v>4.5599999999999996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1120</v>
      </c>
      <c r="P96" s="119" t="s">
        <v>6</v>
      </c>
      <c r="Q96" s="116"/>
      <c r="R96" s="116"/>
      <c r="S96" s="121">
        <f>K96*M96*O96</f>
        <v>383039.99999999994</v>
      </c>
      <c r="U96" s="117">
        <f>X78*Y79*Assumptions!$C$226</f>
        <v>6.84</v>
      </c>
      <c r="V96" s="95" t="s">
        <v>64</v>
      </c>
      <c r="W96" s="125">
        <f>Assumptions!$B$226</f>
        <v>75</v>
      </c>
      <c r="X96" s="119" t="s">
        <v>66</v>
      </c>
      <c r="Y96" s="116">
        <f>Y84*W94</f>
        <v>1120</v>
      </c>
      <c r="Z96" s="119" t="s">
        <v>6</v>
      </c>
      <c r="AA96" s="116"/>
      <c r="AB96" s="116"/>
      <c r="AC96" s="121">
        <f>U96*W96*Y96</f>
        <v>574560</v>
      </c>
      <c r="AE96" s="117">
        <f>AH78*AI79*Assumptions!$C$226</f>
        <v>6.84</v>
      </c>
      <c r="AF96" s="95" t="s">
        <v>64</v>
      </c>
      <c r="AG96" s="125">
        <f>Assumptions!$B$226</f>
        <v>75</v>
      </c>
      <c r="AH96" s="119" t="s">
        <v>66</v>
      </c>
      <c r="AI96" s="116">
        <f>AI84*AG94</f>
        <v>1356</v>
      </c>
      <c r="AJ96" s="119" t="s">
        <v>6</v>
      </c>
      <c r="AK96" s="116"/>
      <c r="AL96" s="116"/>
      <c r="AM96" s="121">
        <f>AE96*AG96*AI96</f>
        <v>695628</v>
      </c>
    </row>
    <row r="97" spans="1:39" ht="11.1" customHeight="1" x14ac:dyDescent="0.25">
      <c r="A97" s="117">
        <f>D78*E79*Assumptions!$C$227</f>
        <v>0.76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990</v>
      </c>
      <c r="F97" s="119" t="s">
        <v>6</v>
      </c>
      <c r="G97" s="116"/>
      <c r="H97" s="116"/>
      <c r="I97" s="121">
        <f>A97*C97*E97</f>
        <v>67716</v>
      </c>
      <c r="K97" s="117">
        <f>N78*O79*Assumptions!$C$227</f>
        <v>1.52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1080</v>
      </c>
      <c r="P97" s="119" t="s">
        <v>6</v>
      </c>
      <c r="Q97" s="116"/>
      <c r="R97" s="116"/>
      <c r="S97" s="121">
        <f>K97*M97*O97</f>
        <v>147744</v>
      </c>
      <c r="U97" s="117">
        <f>X78*Y79*Assumptions!$C$227</f>
        <v>2.2800000000000002</v>
      </c>
      <c r="V97" s="95" t="str">
        <f>Assumptions!$A$227</f>
        <v>3 Bed House</v>
      </c>
      <c r="W97" s="125">
        <f>Assumptions!$B$227</f>
        <v>90</v>
      </c>
      <c r="X97" s="119" t="s">
        <v>66</v>
      </c>
      <c r="Y97" s="116">
        <f>Y85*W94</f>
        <v>1080</v>
      </c>
      <c r="Z97" s="119" t="s">
        <v>6</v>
      </c>
      <c r="AA97" s="116"/>
      <c r="AB97" s="116"/>
      <c r="AC97" s="121">
        <f>U97*W97*Y97</f>
        <v>221616.00000000003</v>
      </c>
      <c r="AE97" s="117">
        <f>AH78*AI79*Assumptions!$C$227</f>
        <v>2.2800000000000002</v>
      </c>
      <c r="AF97" s="95" t="str">
        <f>Assumptions!$A$227</f>
        <v>3 Bed House</v>
      </c>
      <c r="AG97" s="125">
        <f>Assumptions!$B$227</f>
        <v>90</v>
      </c>
      <c r="AH97" s="119" t="s">
        <v>66</v>
      </c>
      <c r="AI97" s="116">
        <f>AI85*AG94</f>
        <v>1334.8000000000002</v>
      </c>
      <c r="AJ97" s="119" t="s">
        <v>6</v>
      </c>
      <c r="AK97" s="116"/>
      <c r="AL97" s="116"/>
      <c r="AM97" s="121">
        <f>AE97*AG97*AI97</f>
        <v>273900.96000000008</v>
      </c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128"/>
      <c r="K98" s="126"/>
      <c r="L98" s="114"/>
      <c r="M98" s="127"/>
      <c r="N98" s="122"/>
      <c r="O98" s="114"/>
      <c r="P98" s="122"/>
      <c r="Q98" s="114"/>
      <c r="R98" s="114"/>
      <c r="S98" s="128"/>
      <c r="U98" s="126"/>
      <c r="V98" s="114"/>
      <c r="W98" s="127"/>
      <c r="X98" s="122"/>
      <c r="Y98" s="114"/>
      <c r="Z98" s="122"/>
      <c r="AA98" s="114"/>
      <c r="AB98" s="114"/>
      <c r="AC98" s="128"/>
      <c r="AE98" s="126"/>
      <c r="AF98" s="114"/>
      <c r="AG98" s="127"/>
      <c r="AH98" s="122"/>
      <c r="AI98" s="114"/>
      <c r="AJ98" s="122"/>
      <c r="AK98" s="114"/>
      <c r="AL98" s="114"/>
      <c r="AM98" s="128"/>
    </row>
    <row r="99" spans="1:39" ht="11.1" customHeight="1" x14ac:dyDescent="0.25">
      <c r="A99" s="91" t="str">
        <f>Assumptions!$F$12</f>
        <v>Affordable Rent</v>
      </c>
      <c r="B99" s="91"/>
      <c r="C99" s="107">
        <f>Assumptions!$F$18</f>
        <v>0.5</v>
      </c>
      <c r="D99" s="119" t="s">
        <v>63</v>
      </c>
      <c r="E99" s="116"/>
      <c r="F99" s="119"/>
      <c r="G99" s="116"/>
      <c r="H99" s="116"/>
      <c r="I99" s="124"/>
      <c r="K99" s="91" t="str">
        <f>Assumptions!$F$12</f>
        <v>Affordable Rent</v>
      </c>
      <c r="L99" s="91"/>
      <c r="M99" s="107">
        <f>Assumptions!$F$18</f>
        <v>0.5</v>
      </c>
      <c r="N99" s="119" t="s">
        <v>63</v>
      </c>
      <c r="O99" s="116"/>
      <c r="P99" s="119"/>
      <c r="Q99" s="116"/>
      <c r="R99" s="116"/>
      <c r="S99" s="124"/>
      <c r="U99" s="91" t="str">
        <f>Assumptions!$F$12</f>
        <v>Affordable Rent</v>
      </c>
      <c r="V99" s="91"/>
      <c r="W99" s="107">
        <f>Assumptions!$F$18</f>
        <v>0.5</v>
      </c>
      <c r="X99" s="119" t="s">
        <v>63</v>
      </c>
      <c r="Y99" s="116"/>
      <c r="Z99" s="119"/>
      <c r="AA99" s="116"/>
      <c r="AB99" s="116"/>
      <c r="AC99" s="124"/>
      <c r="AE99" s="91" t="str">
        <f>Assumptions!$F$12</f>
        <v>Affordable Rent</v>
      </c>
      <c r="AF99" s="91"/>
      <c r="AG99" s="107">
        <f>Assumptions!$F$18</f>
        <v>0.5</v>
      </c>
      <c r="AH99" s="119" t="s">
        <v>63</v>
      </c>
      <c r="AI99" s="116"/>
      <c r="AJ99" s="119"/>
      <c r="AK99" s="116"/>
      <c r="AL99" s="116"/>
      <c r="AM99" s="124"/>
    </row>
    <row r="100" spans="1:39" ht="11.1" customHeight="1" x14ac:dyDescent="0.25">
      <c r="A100" s="117">
        <f>D78*G79*Assumptions!$C$230</f>
        <v>1.5600000000000003</v>
      </c>
      <c r="B100" s="95" t="str">
        <f>Assumptions!$A$230</f>
        <v>Apartments</v>
      </c>
      <c r="C100" s="125">
        <f>Assumptions!$B$230</f>
        <v>65</v>
      </c>
      <c r="D100" s="119" t="s">
        <v>66</v>
      </c>
      <c r="E100" s="116">
        <f>E83*C99</f>
        <v>1200</v>
      </c>
      <c r="F100" s="119" t="s">
        <v>6</v>
      </c>
      <c r="G100" s="116"/>
      <c r="H100" s="116"/>
      <c r="I100" s="121">
        <f>A100*C100*E100</f>
        <v>121680.00000000003</v>
      </c>
      <c r="K100" s="117">
        <f>N78*Q79*Assumptions!$C$230</f>
        <v>3.1200000000000006</v>
      </c>
      <c r="L100" s="95" t="str">
        <f>Assumptions!$A$230</f>
        <v>Apartments</v>
      </c>
      <c r="M100" s="125">
        <f>Assumptions!$B$230</f>
        <v>65</v>
      </c>
      <c r="N100" s="119" t="s">
        <v>66</v>
      </c>
      <c r="O100" s="116">
        <f>O83*M99</f>
        <v>1350</v>
      </c>
      <c r="P100" s="119" t="s">
        <v>6</v>
      </c>
      <c r="Q100" s="116"/>
      <c r="R100" s="116"/>
      <c r="S100" s="121">
        <f>K100*M100*O100</f>
        <v>273780.00000000006</v>
      </c>
      <c r="U100" s="117">
        <f>X78*AA79*Assumptions!$C$230</f>
        <v>4.6800000000000006</v>
      </c>
      <c r="V100" s="95" t="str">
        <f>Assumptions!$A$230</f>
        <v>Apartments</v>
      </c>
      <c r="W100" s="125">
        <f>Assumptions!$B$230</f>
        <v>65</v>
      </c>
      <c r="X100" s="119" t="s">
        <v>66</v>
      </c>
      <c r="Y100" s="116">
        <f>Y83*W99</f>
        <v>1350</v>
      </c>
      <c r="Z100" s="119" t="s">
        <v>6</v>
      </c>
      <c r="AA100" s="116"/>
      <c r="AB100" s="116"/>
      <c r="AC100" s="121">
        <f>U100*W100*Y100</f>
        <v>410670.00000000006</v>
      </c>
      <c r="AE100" s="117">
        <f>AH78*AK79*Assumptions!$C$230</f>
        <v>4.6800000000000006</v>
      </c>
      <c r="AF100" s="95" t="str">
        <f>Assumptions!$A$230</f>
        <v>Apartments</v>
      </c>
      <c r="AG100" s="125">
        <f>Assumptions!$B$230</f>
        <v>65</v>
      </c>
      <c r="AH100" s="119" t="s">
        <v>66</v>
      </c>
      <c r="AI100" s="116">
        <f>AI83*AG99</f>
        <v>1426.5</v>
      </c>
      <c r="AJ100" s="119" t="s">
        <v>6</v>
      </c>
      <c r="AK100" s="116"/>
      <c r="AL100" s="116"/>
      <c r="AM100" s="121">
        <f>AE100*AG100*AI100</f>
        <v>433941.30000000005</v>
      </c>
    </row>
    <row r="101" spans="1:39" ht="11.1" customHeight="1" x14ac:dyDescent="0.25">
      <c r="A101" s="117">
        <f>D78*G79*Assumptions!$C$231</f>
        <v>4.6800000000000006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1275</v>
      </c>
      <c r="F101" s="119" t="s">
        <v>6</v>
      </c>
      <c r="G101" s="116"/>
      <c r="H101" s="116"/>
      <c r="I101" s="121">
        <f>A101*C101*E101</f>
        <v>447525.00000000006</v>
      </c>
      <c r="K101" s="117">
        <f>N78*Q79*Assumptions!$C$231</f>
        <v>9.3600000000000012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1400</v>
      </c>
      <c r="P101" s="119" t="s">
        <v>6</v>
      </c>
      <c r="Q101" s="116"/>
      <c r="R101" s="116"/>
      <c r="S101" s="121">
        <f>K101*M101*O101</f>
        <v>982800.00000000012</v>
      </c>
      <c r="U101" s="117">
        <f>X78*AA79*Assumptions!$C$231</f>
        <v>14.040000000000001</v>
      </c>
      <c r="V101" s="95" t="str">
        <f>Assumptions!$A$231</f>
        <v>2 Bed house</v>
      </c>
      <c r="W101" s="125">
        <f>Assumptions!$B$231</f>
        <v>75</v>
      </c>
      <c r="X101" s="119" t="s">
        <v>66</v>
      </c>
      <c r="Y101" s="116">
        <f>Y84*W99</f>
        <v>1400</v>
      </c>
      <c r="Z101" s="119" t="s">
        <v>6</v>
      </c>
      <c r="AA101" s="116"/>
      <c r="AB101" s="116"/>
      <c r="AC101" s="121">
        <f>U101*W101*Y101</f>
        <v>1474200</v>
      </c>
      <c r="AE101" s="117">
        <f>AH78*AK79*Assumptions!$C$231</f>
        <v>14.040000000000001</v>
      </c>
      <c r="AF101" s="95" t="str">
        <f>Assumptions!$A$231</f>
        <v>2 Bed house</v>
      </c>
      <c r="AG101" s="125">
        <f>Assumptions!$B$231</f>
        <v>75</v>
      </c>
      <c r="AH101" s="119" t="s">
        <v>66</v>
      </c>
      <c r="AI101" s="116">
        <f>AI84*AG99</f>
        <v>1695</v>
      </c>
      <c r="AJ101" s="119" t="s">
        <v>6</v>
      </c>
      <c r="AK101" s="116"/>
      <c r="AL101" s="116"/>
      <c r="AM101" s="121">
        <f>AE101*AG101*AI101</f>
        <v>1784835</v>
      </c>
    </row>
    <row r="102" spans="1:39" ht="11.1" customHeight="1" x14ac:dyDescent="0.25">
      <c r="A102" s="117">
        <f>D78*G79*Assumptions!$C$232</f>
        <v>1.5600000000000003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1237.5</v>
      </c>
      <c r="F102" s="119" t="s">
        <v>6</v>
      </c>
      <c r="G102" s="116"/>
      <c r="H102" s="116"/>
      <c r="I102" s="121">
        <f>A102*C102*E102</f>
        <v>173745.00000000003</v>
      </c>
      <c r="K102" s="117">
        <f>N78*Q79*Assumptions!$C$232</f>
        <v>3.1200000000000006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1350</v>
      </c>
      <c r="P102" s="119" t="s">
        <v>6</v>
      </c>
      <c r="Q102" s="116"/>
      <c r="R102" s="116"/>
      <c r="S102" s="121">
        <f>K102*M102*O102</f>
        <v>379080.00000000012</v>
      </c>
      <c r="U102" s="117">
        <f>X78*AA79*Assumptions!$C$232</f>
        <v>4.6800000000000006</v>
      </c>
      <c r="V102" s="95" t="str">
        <f>Assumptions!$A$232</f>
        <v>3 Bed House</v>
      </c>
      <c r="W102" s="125">
        <f>Assumptions!$B$232</f>
        <v>90</v>
      </c>
      <c r="X102" s="119" t="s">
        <v>66</v>
      </c>
      <c r="Y102" s="116">
        <f>Y85*W99</f>
        <v>1350</v>
      </c>
      <c r="Z102" s="119" t="s">
        <v>6</v>
      </c>
      <c r="AA102" s="116"/>
      <c r="AB102" s="116"/>
      <c r="AC102" s="121">
        <f>U102*W102*Y102</f>
        <v>568620.00000000012</v>
      </c>
      <c r="AE102" s="117">
        <f>AH78*AK79*Assumptions!$C$232</f>
        <v>4.6800000000000006</v>
      </c>
      <c r="AF102" s="95" t="str">
        <f>Assumptions!$A$232</f>
        <v>3 Bed House</v>
      </c>
      <c r="AG102" s="125">
        <f>Assumptions!$B$232</f>
        <v>90</v>
      </c>
      <c r="AH102" s="119" t="s">
        <v>66</v>
      </c>
      <c r="AI102" s="116">
        <f>AI85*AG99</f>
        <v>1668.5</v>
      </c>
      <c r="AJ102" s="119" t="s">
        <v>6</v>
      </c>
      <c r="AK102" s="116"/>
      <c r="AL102" s="116"/>
      <c r="AM102" s="121">
        <f>AE102*AG102*AI102</f>
        <v>702772.20000000007</v>
      </c>
    </row>
    <row r="103" spans="1:39" ht="11.1" customHeight="1" x14ac:dyDescent="0.25">
      <c r="A103" s="129">
        <f>SUM(A83:A102)</f>
        <v>200</v>
      </c>
      <c r="B103" s="122" t="s">
        <v>67</v>
      </c>
      <c r="C103" s="114"/>
      <c r="D103" s="114"/>
      <c r="E103" s="114"/>
      <c r="F103" s="114"/>
      <c r="G103" s="114"/>
      <c r="H103" s="114"/>
      <c r="I103" s="123"/>
      <c r="K103" s="129">
        <f>SUM(K83:K102)</f>
        <v>200.00000000000009</v>
      </c>
      <c r="L103" s="122" t="s">
        <v>67</v>
      </c>
      <c r="M103" s="114"/>
      <c r="N103" s="114"/>
      <c r="O103" s="114"/>
      <c r="P103" s="114"/>
      <c r="Q103" s="114"/>
      <c r="R103" s="114"/>
      <c r="S103" s="123"/>
      <c r="U103" s="129">
        <f>SUM(U83:U102)</f>
        <v>200</v>
      </c>
      <c r="V103" s="122" t="s">
        <v>67</v>
      </c>
      <c r="W103" s="114"/>
      <c r="X103" s="114"/>
      <c r="Y103" s="114"/>
      <c r="Z103" s="114"/>
      <c r="AA103" s="114"/>
      <c r="AB103" s="114"/>
      <c r="AC103" s="123"/>
      <c r="AE103" s="129">
        <f>SUM(AE83:AE102)</f>
        <v>200</v>
      </c>
      <c r="AF103" s="122" t="s">
        <v>67</v>
      </c>
      <c r="AG103" s="114"/>
      <c r="AH103" s="114"/>
      <c r="AI103" s="114"/>
      <c r="AJ103" s="114"/>
      <c r="AK103" s="114"/>
      <c r="AL103" s="114"/>
      <c r="AM103" s="12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130">
        <f>SUM(I83:I102)</f>
        <v>45500430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130">
        <f>SUM(S83:S102)</f>
        <v>46657324</v>
      </c>
      <c r="U104" s="113" t="s">
        <v>4</v>
      </c>
      <c r="V104" s="114"/>
      <c r="W104" s="114"/>
      <c r="X104" s="114"/>
      <c r="Y104" s="114"/>
      <c r="Z104" s="114"/>
      <c r="AA104" s="114"/>
      <c r="AB104" s="114"/>
      <c r="AC104" s="130">
        <f>SUM(AC83:AC102)</f>
        <v>43566986</v>
      </c>
      <c r="AE104" s="113" t="s">
        <v>4</v>
      </c>
      <c r="AF104" s="114"/>
      <c r="AG104" s="114"/>
      <c r="AH104" s="114"/>
      <c r="AI104" s="114"/>
      <c r="AJ104" s="114"/>
      <c r="AK104" s="114"/>
      <c r="AL104" s="114"/>
      <c r="AM104" s="130">
        <f>SUM(AM83:AM102)</f>
        <v>51531548.900000006</v>
      </c>
    </row>
    <row r="105" spans="1:39" ht="11.1" customHeight="1" x14ac:dyDescent="0.25"/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128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128"/>
      <c r="U106" s="113" t="s">
        <v>8</v>
      </c>
      <c r="V106" s="114"/>
      <c r="W106" s="114"/>
      <c r="X106" s="114"/>
      <c r="Y106" s="114"/>
      <c r="Z106" s="114"/>
      <c r="AA106" s="114"/>
      <c r="AB106" s="114"/>
      <c r="AC106" s="128"/>
      <c r="AE106" s="113" t="s">
        <v>8</v>
      </c>
      <c r="AF106" s="114"/>
      <c r="AG106" s="114"/>
      <c r="AH106" s="114"/>
      <c r="AI106" s="114"/>
      <c r="AJ106" s="114"/>
      <c r="AK106" s="114"/>
      <c r="AL106" s="114"/>
      <c r="AM106" s="128"/>
    </row>
    <row r="107" spans="1:39" ht="11.1" customHeight="1" x14ac:dyDescent="0.25">
      <c r="A107" s="90" t="s">
        <v>9</v>
      </c>
      <c r="B107" s="95" t="s">
        <v>31</v>
      </c>
      <c r="C107" s="131">
        <f>A83</f>
        <v>18</v>
      </c>
      <c r="D107" s="119" t="s">
        <v>68</v>
      </c>
      <c r="E107" s="132">
        <f>(Assumptions!$D$181+((Assumptions!$D$175-Assumptions!$D$181)*(Assumptions!$D$184)))/Assumptions!$A$215</f>
        <v>11185.514134300625</v>
      </c>
      <c r="F107" s="119" t="s">
        <v>69</v>
      </c>
      <c r="G107" s="116"/>
      <c r="H107" s="116"/>
      <c r="I107" s="121">
        <f>C107*E107</f>
        <v>201339.25441741126</v>
      </c>
      <c r="K107" s="90" t="s">
        <v>9</v>
      </c>
      <c r="L107" s="95" t="s">
        <v>31</v>
      </c>
      <c r="M107" s="131">
        <f>K83</f>
        <v>16</v>
      </c>
      <c r="N107" s="119" t="s">
        <v>68</v>
      </c>
      <c r="O107" s="132">
        <f>(Assumptions!$D$181+((Assumptions!$E$175-Assumptions!$D$181)*(Assumptions!$D$184)))/Assumptions!$A$215</f>
        <v>14043.772167471318</v>
      </c>
      <c r="P107" s="119" t="s">
        <v>69</v>
      </c>
      <c r="Q107" s="116"/>
      <c r="R107" s="116"/>
      <c r="S107" s="121">
        <f>M107*O107</f>
        <v>224700.35467954108</v>
      </c>
      <c r="U107" s="90" t="s">
        <v>9</v>
      </c>
      <c r="V107" s="95" t="s">
        <v>31</v>
      </c>
      <c r="W107" s="131">
        <f>U83</f>
        <v>14</v>
      </c>
      <c r="X107" s="119" t="s">
        <v>68</v>
      </c>
      <c r="Y107" s="132">
        <f>(Assumptions!$D$181+((Assumptions!$F$175-Assumptions!$D$181)*(Assumptions!$D$184)))/Assumptions!$A$215</f>
        <v>14043.772167471318</v>
      </c>
      <c r="Z107" s="119" t="s">
        <v>69</v>
      </c>
      <c r="AA107" s="116"/>
      <c r="AB107" s="116"/>
      <c r="AC107" s="121">
        <f>W107*Y107</f>
        <v>196612.81034459843</v>
      </c>
      <c r="AE107" s="90" t="s">
        <v>9</v>
      </c>
      <c r="AF107" s="95" t="s">
        <v>31</v>
      </c>
      <c r="AG107" s="131">
        <f>AE83</f>
        <v>14</v>
      </c>
      <c r="AH107" s="119" t="s">
        <v>68</v>
      </c>
      <c r="AI107" s="132">
        <f>(Assumptions!$D$181+((Assumptions!$G$175-Assumptions!$D$181)*(Assumptions!$D$184)))/Assumptions!$A$215</f>
        <v>20137.011219866137</v>
      </c>
      <c r="AJ107" s="119" t="s">
        <v>69</v>
      </c>
      <c r="AK107" s="116"/>
      <c r="AL107" s="116"/>
      <c r="AM107" s="121">
        <f>AG107*AI107</f>
        <v>281918.15707812592</v>
      </c>
    </row>
    <row r="108" spans="1:39" ht="11.1" customHeight="1" x14ac:dyDescent="0.25">
      <c r="A108" s="91"/>
      <c r="B108" s="95" t="s">
        <v>70</v>
      </c>
      <c r="C108" s="131">
        <f>A84</f>
        <v>36</v>
      </c>
      <c r="D108" s="119" t="s">
        <v>68</v>
      </c>
      <c r="E108" s="132">
        <f>(Assumptions!$D$181+((Assumptions!$D$175-Assumptions!$D$181)*(Assumptions!$D$184)))/Assumptions!$B$215</f>
        <v>27963.785335751563</v>
      </c>
      <c r="F108" s="119" t="s">
        <v>69</v>
      </c>
      <c r="G108" s="116"/>
      <c r="H108" s="116"/>
      <c r="I108" s="121">
        <f>C108*E108</f>
        <v>1006696.2720870563</v>
      </c>
      <c r="K108" s="91"/>
      <c r="L108" s="95" t="s">
        <v>70</v>
      </c>
      <c r="M108" s="131">
        <f>K84</f>
        <v>32</v>
      </c>
      <c r="N108" s="119" t="s">
        <v>68</v>
      </c>
      <c r="O108" s="132">
        <f>(Assumptions!$D$181+((Assumptions!$E$175-Assumptions!$D$181)*(Assumptions!$D$184)))/Assumptions!$B$215</f>
        <v>35109.43041867829</v>
      </c>
      <c r="P108" s="119" t="s">
        <v>69</v>
      </c>
      <c r="Q108" s="116"/>
      <c r="R108" s="116"/>
      <c r="S108" s="121">
        <f>M108*O108</f>
        <v>1123501.7733977053</v>
      </c>
      <c r="U108" s="91"/>
      <c r="V108" s="95" t="s">
        <v>70</v>
      </c>
      <c r="W108" s="131">
        <f>U84</f>
        <v>28</v>
      </c>
      <c r="X108" s="119" t="s">
        <v>68</v>
      </c>
      <c r="Y108" s="132">
        <f>(Assumptions!$D$181+((Assumptions!$F$175-Assumptions!$D$181)*(Assumptions!$D$184)))/Assumptions!$B$215</f>
        <v>35109.43041867829</v>
      </c>
      <c r="Z108" s="119" t="s">
        <v>69</v>
      </c>
      <c r="AA108" s="116"/>
      <c r="AB108" s="116"/>
      <c r="AC108" s="121">
        <f>W108*Y108</f>
        <v>983064.0517229921</v>
      </c>
      <c r="AE108" s="91"/>
      <c r="AF108" s="95" t="s">
        <v>70</v>
      </c>
      <c r="AG108" s="131">
        <f>AE84</f>
        <v>28</v>
      </c>
      <c r="AH108" s="119" t="s">
        <v>68</v>
      </c>
      <c r="AI108" s="132">
        <f>(Assumptions!$D$181+((Assumptions!$G$175-Assumptions!$D$181)*(Assumptions!$D$184)))/Assumptions!$B$215</f>
        <v>50342.528049665343</v>
      </c>
      <c r="AJ108" s="119" t="s">
        <v>69</v>
      </c>
      <c r="AK108" s="116"/>
      <c r="AL108" s="116"/>
      <c r="AM108" s="121">
        <f>AG108*AI108</f>
        <v>1409590.7853906297</v>
      </c>
    </row>
    <row r="109" spans="1:39" ht="11.1" customHeight="1" x14ac:dyDescent="0.25">
      <c r="A109" s="91"/>
      <c r="B109" s="95" t="s">
        <v>65</v>
      </c>
      <c r="C109" s="131">
        <f>A85</f>
        <v>72</v>
      </c>
      <c r="D109" s="119" t="s">
        <v>68</v>
      </c>
      <c r="E109" s="132">
        <f>(Assumptions!$D$181+((Assumptions!$D$175-Assumptions!$D$181)*(Assumptions!$D$184)))/Assumptions!$C$215</f>
        <v>31958.611812287501</v>
      </c>
      <c r="F109" s="119" t="s">
        <v>69</v>
      </c>
      <c r="G109" s="116"/>
      <c r="H109" s="116"/>
      <c r="I109" s="121">
        <f>C109*E109</f>
        <v>2301020.0504847001</v>
      </c>
      <c r="K109" s="91"/>
      <c r="L109" s="95" t="s">
        <v>65</v>
      </c>
      <c r="M109" s="131">
        <f>K85</f>
        <v>64</v>
      </c>
      <c r="N109" s="119" t="s">
        <v>68</v>
      </c>
      <c r="O109" s="132">
        <f>(Assumptions!$D$181+((Assumptions!$E$175-Assumptions!$D$181)*(Assumptions!$D$184)))/Assumptions!$C$215</f>
        <v>40125.063335632331</v>
      </c>
      <c r="P109" s="119" t="s">
        <v>69</v>
      </c>
      <c r="Q109" s="116"/>
      <c r="R109" s="116"/>
      <c r="S109" s="121">
        <f>M109*O109</f>
        <v>2568004.0534804692</v>
      </c>
      <c r="U109" s="91"/>
      <c r="V109" s="95" t="s">
        <v>65</v>
      </c>
      <c r="W109" s="131">
        <f>U85</f>
        <v>56</v>
      </c>
      <c r="X109" s="119" t="s">
        <v>68</v>
      </c>
      <c r="Y109" s="132">
        <f>(Assumptions!$D$181+((Assumptions!$F$175-Assumptions!$D$181)*(Assumptions!$D$184)))/Assumptions!$C$215</f>
        <v>40125.063335632331</v>
      </c>
      <c r="Z109" s="119" t="s">
        <v>69</v>
      </c>
      <c r="AA109" s="116"/>
      <c r="AB109" s="116"/>
      <c r="AC109" s="121">
        <f>W109*Y109</f>
        <v>2247003.5467954106</v>
      </c>
      <c r="AE109" s="91"/>
      <c r="AF109" s="95" t="s">
        <v>65</v>
      </c>
      <c r="AG109" s="131">
        <f>AE85</f>
        <v>56</v>
      </c>
      <c r="AH109" s="119" t="s">
        <v>68</v>
      </c>
      <c r="AI109" s="132">
        <f>(Assumptions!$D$181+((Assumptions!$G$175-Assumptions!$D$181)*(Assumptions!$D$184)))/Assumptions!$C$215</f>
        <v>57534.31777104611</v>
      </c>
      <c r="AJ109" s="119" t="s">
        <v>69</v>
      </c>
      <c r="AK109" s="116"/>
      <c r="AL109" s="116"/>
      <c r="AM109" s="121">
        <f>AG109*AI109</f>
        <v>3221921.795178582</v>
      </c>
    </row>
    <row r="110" spans="1:39" ht="11.1" customHeight="1" x14ac:dyDescent="0.25">
      <c r="A110" s="91"/>
      <c r="B110" s="95" t="s">
        <v>71</v>
      </c>
      <c r="C110" s="131">
        <f>A86</f>
        <v>36</v>
      </c>
      <c r="D110" s="119" t="s">
        <v>68</v>
      </c>
      <c r="E110" s="132">
        <f>(Assumptions!$D$181+((Assumptions!$D$175-Assumptions!$D$181)*(Assumptions!$D$184)))/Assumptions!$D$215</f>
        <v>44742.056537202501</v>
      </c>
      <c r="F110" s="119" t="s">
        <v>69</v>
      </c>
      <c r="G110" s="116"/>
      <c r="H110" s="116"/>
      <c r="I110" s="121">
        <f>C110*E110</f>
        <v>1610714.03533929</v>
      </c>
      <c r="K110" s="91"/>
      <c r="L110" s="95" t="s">
        <v>71</v>
      </c>
      <c r="M110" s="131">
        <f>K86</f>
        <v>32</v>
      </c>
      <c r="N110" s="119" t="s">
        <v>68</v>
      </c>
      <c r="O110" s="132">
        <f>(Assumptions!$D$181+((Assumptions!$E$175-Assumptions!$D$181)*(Assumptions!$D$184)))/Assumptions!$D$215</f>
        <v>56175.08866988527</v>
      </c>
      <c r="P110" s="119" t="s">
        <v>69</v>
      </c>
      <c r="Q110" s="116"/>
      <c r="R110" s="116"/>
      <c r="S110" s="121">
        <f>M110*O110</f>
        <v>1797602.8374363286</v>
      </c>
      <c r="U110" s="91"/>
      <c r="V110" s="95" t="s">
        <v>71</v>
      </c>
      <c r="W110" s="131">
        <f>U86</f>
        <v>28</v>
      </c>
      <c r="X110" s="119" t="s">
        <v>68</v>
      </c>
      <c r="Y110" s="132">
        <f>(Assumptions!$D$181+((Assumptions!$F$175-Assumptions!$D$181)*(Assumptions!$D$184)))/Assumptions!$D$215</f>
        <v>56175.08866988527</v>
      </c>
      <c r="Z110" s="119" t="s">
        <v>69</v>
      </c>
      <c r="AA110" s="116"/>
      <c r="AB110" s="116"/>
      <c r="AC110" s="121">
        <f>W110*Y110</f>
        <v>1572902.4827567874</v>
      </c>
      <c r="AE110" s="91"/>
      <c r="AF110" s="95" t="s">
        <v>71</v>
      </c>
      <c r="AG110" s="131">
        <f>AE86</f>
        <v>28</v>
      </c>
      <c r="AH110" s="119" t="s">
        <v>68</v>
      </c>
      <c r="AI110" s="132">
        <f>(Assumptions!$D$181+((Assumptions!$G$175-Assumptions!$D$181)*(Assumptions!$D$184)))/Assumptions!$D$215</f>
        <v>80548.044879464549</v>
      </c>
      <c r="AJ110" s="119" t="s">
        <v>69</v>
      </c>
      <c r="AK110" s="116"/>
      <c r="AL110" s="116"/>
      <c r="AM110" s="121">
        <f>AG110*AI110</f>
        <v>2255345.2566250074</v>
      </c>
    </row>
    <row r="111" spans="1:39" ht="11.1" customHeight="1" x14ac:dyDescent="0.25">
      <c r="A111" s="111"/>
      <c r="B111" s="95" t="s">
        <v>72</v>
      </c>
      <c r="C111" s="131">
        <f>A87</f>
        <v>18</v>
      </c>
      <c r="D111" s="119" t="s">
        <v>68</v>
      </c>
      <c r="E111" s="132">
        <f>(Assumptions!$D$181+((Assumptions!$D$175-Assumptions!$D$181)*(Assumptions!$D$184)))/Assumptions!$E$215</f>
        <v>55927.570671503127</v>
      </c>
      <c r="F111" s="119" t="s">
        <v>69</v>
      </c>
      <c r="G111" s="133" t="s">
        <v>93</v>
      </c>
      <c r="H111" s="134">
        <f>SUM(I107:I111)</f>
        <v>6126465.8844155138</v>
      </c>
      <c r="I111" s="121">
        <f>C111*E111</f>
        <v>1006696.2720870563</v>
      </c>
      <c r="K111" s="111"/>
      <c r="L111" s="95" t="s">
        <v>72</v>
      </c>
      <c r="M111" s="131">
        <f>K87</f>
        <v>16</v>
      </c>
      <c r="N111" s="119" t="s">
        <v>68</v>
      </c>
      <c r="O111" s="132">
        <f>(Assumptions!$D$181+((Assumptions!$E$175-Assumptions!$D$181)*(Assumptions!$D$184)))/Assumptions!$E$215</f>
        <v>70218.86083735658</v>
      </c>
      <c r="P111" s="119" t="s">
        <v>69</v>
      </c>
      <c r="Q111" s="133" t="s">
        <v>93</v>
      </c>
      <c r="R111" s="134">
        <f>SUM(S107:S111)</f>
        <v>6837310.79239175</v>
      </c>
      <c r="S111" s="121">
        <f>M111*O111</f>
        <v>1123501.7733977053</v>
      </c>
      <c r="U111" s="111"/>
      <c r="V111" s="95" t="s">
        <v>72</v>
      </c>
      <c r="W111" s="131">
        <f>U87</f>
        <v>14</v>
      </c>
      <c r="X111" s="119" t="s">
        <v>68</v>
      </c>
      <c r="Y111" s="132">
        <f>(Assumptions!$D$181+((Assumptions!$F$175-Assumptions!$D$181)*(Assumptions!$D$184)))/Assumptions!$E$215</f>
        <v>70218.86083735658</v>
      </c>
      <c r="Z111" s="119" t="s">
        <v>69</v>
      </c>
      <c r="AA111" s="133" t="s">
        <v>93</v>
      </c>
      <c r="AB111" s="134">
        <f>SUM(AC107:AC111)</f>
        <v>5982646.9433427807</v>
      </c>
      <c r="AC111" s="121">
        <f>W111*Y111</f>
        <v>983064.0517229921</v>
      </c>
      <c r="AE111" s="111"/>
      <c r="AF111" s="95" t="s">
        <v>72</v>
      </c>
      <c r="AG111" s="131">
        <f>AE87</f>
        <v>14</v>
      </c>
      <c r="AH111" s="119" t="s">
        <v>68</v>
      </c>
      <c r="AI111" s="132">
        <f>(Assumptions!$D$181+((Assumptions!$G$175-Assumptions!$D$181)*(Assumptions!$D$184)))/Assumptions!$E$215</f>
        <v>100685.05609933069</v>
      </c>
      <c r="AJ111" s="119" t="s">
        <v>69</v>
      </c>
      <c r="AK111" s="133" t="s">
        <v>93</v>
      </c>
      <c r="AL111" s="134">
        <f>SUM(AM107:AM111)</f>
        <v>8578366.779662976</v>
      </c>
      <c r="AM111" s="121">
        <f>AG111*AI111</f>
        <v>1409590.7853906297</v>
      </c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0.04</v>
      </c>
      <c r="F112" s="119"/>
      <c r="G112" s="116"/>
      <c r="H112" s="116"/>
      <c r="I112" s="121">
        <f>SUM(I107:I111)*E112</f>
        <v>245058.63537662057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0.04</v>
      </c>
      <c r="P112" s="119"/>
      <c r="Q112" s="116"/>
      <c r="R112" s="116"/>
      <c r="S112" s="121">
        <f>SUM(S107:S111)*O112</f>
        <v>273492.43169567001</v>
      </c>
      <c r="U112" s="91" t="s">
        <v>73</v>
      </c>
      <c r="V112" s="91"/>
      <c r="W112" s="116"/>
      <c r="X112" s="135"/>
      <c r="Y112" s="136">
        <f>IF(AB111&lt;250000,1%,IF(AB111&lt;500000,3%,IF(AB111&gt;500000,4%)))</f>
        <v>0.04</v>
      </c>
      <c r="Z112" s="119"/>
      <c r="AA112" s="116"/>
      <c r="AB112" s="116"/>
      <c r="AC112" s="121">
        <f>SUM(AC107:AC111)*Y112</f>
        <v>239305.87773371124</v>
      </c>
      <c r="AE112" s="91" t="s">
        <v>73</v>
      </c>
      <c r="AF112" s="91"/>
      <c r="AG112" s="116"/>
      <c r="AH112" s="135"/>
      <c r="AI112" s="136">
        <f>IF(AL111&lt;250000,1%,IF(AL111&lt;500000,3%,IF(AL111&gt;500000,4%)))</f>
        <v>0.04</v>
      </c>
      <c r="AJ112" s="119"/>
      <c r="AK112" s="116"/>
      <c r="AL112" s="116"/>
      <c r="AM112" s="121">
        <f>SUM(AM107:AM111)*AI112</f>
        <v>343134.67118651903</v>
      </c>
    </row>
    <row r="113" spans="1:39" ht="11.1" customHeight="1" x14ac:dyDescent="0.25">
      <c r="A113" s="113" t="s">
        <v>10</v>
      </c>
      <c r="B113" s="114"/>
      <c r="C113" s="114"/>
      <c r="D113" s="122"/>
      <c r="E113" s="114"/>
      <c r="F113" s="122"/>
      <c r="G113" s="114"/>
      <c r="H113" s="114"/>
      <c r="I113" s="128"/>
      <c r="K113" s="113" t="s">
        <v>10</v>
      </c>
      <c r="L113" s="114"/>
      <c r="M113" s="114"/>
      <c r="N113" s="122"/>
      <c r="O113" s="114"/>
      <c r="P113" s="122"/>
      <c r="Q113" s="114"/>
      <c r="R113" s="114"/>
      <c r="S113" s="128"/>
      <c r="U113" s="113" t="s">
        <v>10</v>
      </c>
      <c r="V113" s="114"/>
      <c r="W113" s="114"/>
      <c r="X113" s="122"/>
      <c r="Y113" s="114"/>
      <c r="Z113" s="122"/>
      <c r="AA113" s="114"/>
      <c r="AB113" s="114"/>
      <c r="AC113" s="128"/>
      <c r="AE113" s="113" t="s">
        <v>10</v>
      </c>
      <c r="AF113" s="114"/>
      <c r="AG113" s="114"/>
      <c r="AH113" s="122"/>
      <c r="AI113" s="114"/>
      <c r="AJ113" s="122"/>
      <c r="AK113" s="114"/>
      <c r="AL113" s="114"/>
      <c r="AM113" s="128"/>
    </row>
    <row r="114" spans="1:39" ht="11.1" customHeight="1" x14ac:dyDescent="0.25">
      <c r="A114" s="117"/>
      <c r="B114" s="95" t="str">
        <f>Assumptions!$F$22</f>
        <v>Apartments</v>
      </c>
      <c r="C114" s="120">
        <f>Assumptions!$G$22*Assumptions!$D$22</f>
        <v>1890.6</v>
      </c>
      <c r="D114" s="119" t="s">
        <v>6</v>
      </c>
      <c r="E114" s="116"/>
      <c r="F114" s="137" t="s">
        <v>124</v>
      </c>
      <c r="G114" s="138"/>
      <c r="H114" s="119"/>
      <c r="I114" s="121">
        <f>(A83*C83*C114)+(A84*C84*C115)+(A85*C85*C116)+(A86*C86*C117)+(A87*C87*C118)</f>
        <v>20638242</v>
      </c>
      <c r="K114" s="117"/>
      <c r="L114" s="95" t="str">
        <f>Assumptions!$F$22</f>
        <v>Apartments</v>
      </c>
      <c r="M114" s="120">
        <f>Assumptions!$G$22*Assumptions!$D$22</f>
        <v>1890.6</v>
      </c>
      <c r="N114" s="119" t="s">
        <v>6</v>
      </c>
      <c r="O114" s="116"/>
      <c r="P114" s="137" t="s">
        <v>124</v>
      </c>
      <c r="Q114" s="138"/>
      <c r="R114" s="119"/>
      <c r="S114" s="121">
        <f>(K83*M83*M114)+(K84*M84*M115)+(K85*M85*M116)+(K86*M86*M117)+(K87*M87*M118)</f>
        <v>18345104</v>
      </c>
      <c r="U114" s="117"/>
      <c r="V114" s="95" t="str">
        <f>Assumptions!$F$22</f>
        <v>Apartments</v>
      </c>
      <c r="W114" s="120">
        <f>Assumptions!$G$22*Assumptions!$D$22</f>
        <v>1890.6</v>
      </c>
      <c r="X114" s="119" t="s">
        <v>6</v>
      </c>
      <c r="Y114" s="116"/>
      <c r="Z114" s="137" t="s">
        <v>124</v>
      </c>
      <c r="AA114" s="138"/>
      <c r="AB114" s="119"/>
      <c r="AC114" s="121">
        <f>(U83*W83*W114)+(U84*W84*W115)+(U85*W85*W116)+(U86*W86*W117)+(U87*W87*W118)</f>
        <v>16051966</v>
      </c>
      <c r="AE114" s="117"/>
      <c r="AF114" s="95" t="str">
        <f>Assumptions!$F$22</f>
        <v>Apartments</v>
      </c>
      <c r="AG114" s="120">
        <f>Assumptions!$G$22*Assumptions!$D$22</f>
        <v>1890.6</v>
      </c>
      <c r="AH114" s="119" t="s">
        <v>6</v>
      </c>
      <c r="AI114" s="116"/>
      <c r="AJ114" s="137" t="s">
        <v>124</v>
      </c>
      <c r="AK114" s="138"/>
      <c r="AL114" s="119"/>
      <c r="AM114" s="121">
        <f>(AE83*AG83*AG114)+(AE84*AG84*AG115)+(AE85*AG85*AG116)+(AE86*AG86*AG117)+(AE87*AG87*AG118)</f>
        <v>16051966</v>
      </c>
    </row>
    <row r="115" spans="1:39" ht="11.1" customHeight="1" x14ac:dyDescent="0.25">
      <c r="A115" s="117"/>
      <c r="B115" s="95" t="str">
        <f>Assumptions!$F$23</f>
        <v>2 bed houses</v>
      </c>
      <c r="C115" s="120">
        <f>Assumptions!$G$23</f>
        <v>1120</v>
      </c>
      <c r="D115" s="119" t="s">
        <v>6</v>
      </c>
      <c r="E115" s="116"/>
      <c r="F115" s="137"/>
      <c r="G115" s="116"/>
      <c r="H115" s="116"/>
      <c r="I115" s="121"/>
      <c r="K115" s="117"/>
      <c r="L115" s="95" t="str">
        <f>Assumptions!$F$23</f>
        <v>2 bed houses</v>
      </c>
      <c r="M115" s="120">
        <f>Assumptions!$G$23</f>
        <v>1120</v>
      </c>
      <c r="N115" s="119" t="s">
        <v>6</v>
      </c>
      <c r="O115" s="116"/>
      <c r="P115" s="137"/>
      <c r="Q115" s="116"/>
      <c r="R115" s="116"/>
      <c r="S115" s="121"/>
      <c r="U115" s="117"/>
      <c r="V115" s="95" t="str">
        <f>Assumptions!$F$23</f>
        <v>2 bed houses</v>
      </c>
      <c r="W115" s="120">
        <f>Assumptions!$G$23</f>
        <v>1120</v>
      </c>
      <c r="X115" s="119" t="s">
        <v>6</v>
      </c>
      <c r="Y115" s="116"/>
      <c r="Z115" s="137"/>
      <c r="AA115" s="116"/>
      <c r="AB115" s="116"/>
      <c r="AC115" s="121"/>
      <c r="AE115" s="117"/>
      <c r="AF115" s="95" t="str">
        <f>Assumptions!$F$23</f>
        <v>2 bed houses</v>
      </c>
      <c r="AG115" s="120">
        <f>Assumptions!$G$23</f>
        <v>1120</v>
      </c>
      <c r="AH115" s="119" t="s">
        <v>6</v>
      </c>
      <c r="AI115" s="116"/>
      <c r="AJ115" s="137"/>
      <c r="AK115" s="116"/>
      <c r="AL115" s="116"/>
      <c r="AM115" s="121"/>
    </row>
    <row r="116" spans="1:39" ht="11.1" customHeight="1" x14ac:dyDescent="0.25">
      <c r="A116" s="117"/>
      <c r="B116" s="95" t="str">
        <f>Assumptions!$F$24</f>
        <v>3 Bed houses</v>
      </c>
      <c r="C116" s="120">
        <f>Assumptions!$G$24</f>
        <v>1120</v>
      </c>
      <c r="D116" s="119" t="s">
        <v>6</v>
      </c>
      <c r="E116" s="116"/>
      <c r="F116" s="137" t="s">
        <v>125</v>
      </c>
      <c r="G116" s="116"/>
      <c r="H116" s="116"/>
      <c r="I116" s="121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1838640</v>
      </c>
      <c r="K116" s="117"/>
      <c r="L116" s="95" t="str">
        <f>Assumptions!$F$24</f>
        <v>3 Bed houses</v>
      </c>
      <c r="M116" s="120">
        <f>Assumptions!$G$24</f>
        <v>1120</v>
      </c>
      <c r="N116" s="119" t="s">
        <v>6</v>
      </c>
      <c r="O116" s="116"/>
      <c r="P116" s="137" t="s">
        <v>125</v>
      </c>
      <c r="Q116" s="116"/>
      <c r="R116" s="116"/>
      <c r="S116" s="121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3677280</v>
      </c>
      <c r="U116" s="117"/>
      <c r="V116" s="95" t="str">
        <f>Assumptions!$F$24</f>
        <v>3 Bed houses</v>
      </c>
      <c r="W116" s="120">
        <f>Assumptions!$G$24</f>
        <v>1120</v>
      </c>
      <c r="X116" s="119" t="s">
        <v>6</v>
      </c>
      <c r="Y116" s="116"/>
      <c r="Z116" s="137" t="s">
        <v>125</v>
      </c>
      <c r="AA116" s="116"/>
      <c r="AB116" s="116"/>
      <c r="AC116" s="121">
        <f>(U90*W90*Assumptions!$D$220)+(U91*W91*Assumptions!$D$221)+(U92*W92*Assumptions!$D$222)+(U95*W95*Assumptions!$D$225)+(U96*W96*Assumptions!$D$226)+(U97*W97*Assumptions!$D$227)+(U100*W100*Assumptions!$D$230)+(U101*W101*Assumptions!$D$231)+(U102*W102*Assumptions!$D$232)</f>
        <v>5515920</v>
      </c>
      <c r="AE116" s="117"/>
      <c r="AF116" s="95" t="str">
        <f>Assumptions!$F$24</f>
        <v>3 Bed houses</v>
      </c>
      <c r="AG116" s="120">
        <f>Assumptions!$G$24</f>
        <v>1120</v>
      </c>
      <c r="AH116" s="119" t="s">
        <v>6</v>
      </c>
      <c r="AI116" s="116"/>
      <c r="AJ116" s="137" t="s">
        <v>125</v>
      </c>
      <c r="AK116" s="116"/>
      <c r="AL116" s="116"/>
      <c r="AM116" s="121">
        <f>(AE90*AG90*Assumptions!$D$220)+(AE91*AG91*Assumptions!$D$221)+(AE92*AG92*Assumptions!$D$222)+(AE95*AG95*Assumptions!$D$225)+(AE96*AG96*Assumptions!$D$226)+(AE97*AG97*Assumptions!$D$227)+(AE100*AG100*Assumptions!$D$230)+(AE101*AG101*Assumptions!$D$231)+(AE102*AG102*Assumptions!$D$232)</f>
        <v>5515920</v>
      </c>
    </row>
    <row r="117" spans="1:39" ht="11.1" customHeight="1" x14ac:dyDescent="0.25">
      <c r="A117" s="117"/>
      <c r="B117" s="95" t="str">
        <f>Assumptions!$F$25</f>
        <v>4 bed houses</v>
      </c>
      <c r="C117" s="120">
        <f>Assumptions!$G$25</f>
        <v>1120</v>
      </c>
      <c r="D117" s="119" t="s">
        <v>6</v>
      </c>
      <c r="E117" s="116"/>
      <c r="F117" s="119"/>
      <c r="G117" s="116"/>
      <c r="H117" s="116"/>
      <c r="I117" s="121"/>
      <c r="K117" s="117"/>
      <c r="L117" s="95" t="str">
        <f>Assumptions!$F$25</f>
        <v>4 bed houses</v>
      </c>
      <c r="M117" s="120">
        <f>Assumptions!$G$25</f>
        <v>1120</v>
      </c>
      <c r="N117" s="119" t="s">
        <v>6</v>
      </c>
      <c r="O117" s="116"/>
      <c r="P117" s="119"/>
      <c r="Q117" s="116"/>
      <c r="R117" s="116"/>
      <c r="S117" s="121"/>
      <c r="U117" s="117"/>
      <c r="V117" s="95" t="str">
        <f>Assumptions!$F$25</f>
        <v>4 bed houses</v>
      </c>
      <c r="W117" s="120">
        <f>Assumptions!$G$25</f>
        <v>1120</v>
      </c>
      <c r="X117" s="119" t="s">
        <v>6</v>
      </c>
      <c r="Y117" s="116"/>
      <c r="Z117" s="119"/>
      <c r="AA117" s="116"/>
      <c r="AB117" s="116"/>
      <c r="AC117" s="121"/>
      <c r="AE117" s="117"/>
      <c r="AF117" s="95" t="str">
        <f>Assumptions!$F$25</f>
        <v>4 bed houses</v>
      </c>
      <c r="AG117" s="120">
        <f>Assumptions!$G$25</f>
        <v>1120</v>
      </c>
      <c r="AH117" s="119" t="s">
        <v>6</v>
      </c>
      <c r="AI117" s="116"/>
      <c r="AJ117" s="119"/>
      <c r="AK117" s="116"/>
      <c r="AL117" s="116"/>
      <c r="AM117" s="121"/>
    </row>
    <row r="118" spans="1:39" ht="11.1" customHeight="1" x14ac:dyDescent="0.25">
      <c r="A118" s="117"/>
      <c r="B118" s="95" t="str">
        <f>Assumptions!$F$26</f>
        <v>5 bed house</v>
      </c>
      <c r="C118" s="120">
        <f>Assumptions!$G$26</f>
        <v>1120</v>
      </c>
      <c r="D118" s="119" t="s">
        <v>6</v>
      </c>
      <c r="E118" s="116"/>
      <c r="F118" s="119"/>
      <c r="G118" s="116"/>
      <c r="H118" s="116"/>
      <c r="I118" s="121"/>
      <c r="K118" s="117"/>
      <c r="L118" s="95" t="str">
        <f>Assumptions!$F$26</f>
        <v>5 bed house</v>
      </c>
      <c r="M118" s="120">
        <f>Assumptions!$G$26</f>
        <v>1120</v>
      </c>
      <c r="N118" s="119" t="s">
        <v>6</v>
      </c>
      <c r="O118" s="116"/>
      <c r="P118" s="119"/>
      <c r="Q118" s="116"/>
      <c r="R118" s="116"/>
      <c r="S118" s="121"/>
      <c r="U118" s="117"/>
      <c r="V118" s="95" t="str">
        <f>Assumptions!$F$26</f>
        <v>5 bed house</v>
      </c>
      <c r="W118" s="120">
        <f>Assumptions!$G$26</f>
        <v>1120</v>
      </c>
      <c r="X118" s="119" t="s">
        <v>6</v>
      </c>
      <c r="Y118" s="116"/>
      <c r="Z118" s="119"/>
      <c r="AA118" s="116"/>
      <c r="AB118" s="116"/>
      <c r="AC118" s="121"/>
      <c r="AE118" s="117"/>
      <c r="AF118" s="95" t="str">
        <f>Assumptions!$F$26</f>
        <v>5 bed house</v>
      </c>
      <c r="AG118" s="120">
        <f>Assumptions!$G$26</f>
        <v>1120</v>
      </c>
      <c r="AH118" s="119" t="s">
        <v>6</v>
      </c>
      <c r="AI118" s="116"/>
      <c r="AJ118" s="119"/>
      <c r="AK118" s="116"/>
      <c r="AL118" s="116"/>
      <c r="AM118" s="121"/>
    </row>
    <row r="119" spans="1:39" ht="11.1" customHeight="1" x14ac:dyDescent="0.25">
      <c r="A119" s="126"/>
      <c r="B119" s="114"/>
      <c r="C119" s="139"/>
      <c r="D119" s="122"/>
      <c r="E119" s="114"/>
      <c r="F119" s="122"/>
      <c r="G119" s="114"/>
      <c r="H119" s="114"/>
      <c r="I119" s="128"/>
      <c r="K119" s="126"/>
      <c r="L119" s="114"/>
      <c r="M119" s="139"/>
      <c r="N119" s="122"/>
      <c r="O119" s="114"/>
      <c r="P119" s="122"/>
      <c r="Q119" s="114"/>
      <c r="R119" s="114"/>
      <c r="S119" s="128"/>
      <c r="U119" s="126"/>
      <c r="V119" s="114"/>
      <c r="W119" s="139"/>
      <c r="X119" s="122"/>
      <c r="Y119" s="114"/>
      <c r="Z119" s="122"/>
      <c r="AA119" s="114"/>
      <c r="AB119" s="114"/>
      <c r="AC119" s="128"/>
      <c r="AE119" s="126"/>
      <c r="AF119" s="114"/>
      <c r="AG119" s="139"/>
      <c r="AH119" s="122"/>
      <c r="AI119" s="114"/>
      <c r="AJ119" s="122"/>
      <c r="AK119" s="114"/>
      <c r="AL119" s="114"/>
      <c r="AM119" s="128"/>
    </row>
    <row r="120" spans="1:39" ht="11.1" customHeight="1" x14ac:dyDescent="0.25">
      <c r="A120" s="91" t="s">
        <v>99</v>
      </c>
      <c r="B120" s="111"/>
      <c r="E120" s="132"/>
      <c r="F120" s="119"/>
      <c r="I120" s="121">
        <f>SUM((A90*E107)+(A91*E108)+(A92*E109)+(A95*E107)+(A96*E108)+(A97*E109)+(A100*E107)+(A101*E108)+(A102*E109))*Assumptions!$D$211</f>
        <v>508141.92781537137</v>
      </c>
      <c r="K120" s="91" t="s">
        <v>99</v>
      </c>
      <c r="L120" s="111"/>
      <c r="O120" s="132"/>
      <c r="P120" s="119"/>
      <c r="S120" s="121">
        <f>SUM((K90*O107)+(K91*O108)+(K92*O109)+(K95*O107)+(K96*O108)+(K97*O109)+(K100*O107)+(K101*O108)+(K102*O109))*Assumptions!$D$211</f>
        <v>1275977.0140731083</v>
      </c>
      <c r="U120" s="91" t="s">
        <v>99</v>
      </c>
      <c r="V120" s="111"/>
      <c r="Y120" s="132"/>
      <c r="Z120" s="119"/>
      <c r="AC120" s="121">
        <f>SUM((U90*Y107)+(U91*Y108)+(U92*Y109)+(U95*Y107)+(U96*Y108)+(U97*Y109)+(U100*Y107)+(U101*Y108)+(U102*Y109))*Assumptions!$D$211</f>
        <v>1913965.5211096625</v>
      </c>
      <c r="AE120" s="91" t="s">
        <v>99</v>
      </c>
      <c r="AF120" s="111"/>
      <c r="AI120" s="132"/>
      <c r="AJ120" s="119"/>
      <c r="AM120" s="121">
        <f>SUM((AE90*AI107)+(AE91*AI108)+(AE92*AI109)+(AE95*AI107)+(AE96*AI108)+(AE97*AI109)+(AE100*AI107)+(AE101*AI108)+(AE102*AI109))*Assumptions!$D$211</f>
        <v>2744386.9576788992</v>
      </c>
    </row>
    <row r="121" spans="1:39" ht="11.1" customHeight="1" x14ac:dyDescent="0.25">
      <c r="A121" s="91" t="s">
        <v>87</v>
      </c>
      <c r="B121" s="91"/>
      <c r="C121" s="116"/>
      <c r="D121" s="116"/>
      <c r="E121" s="140">
        <f>Assumptions!$E$41</f>
        <v>0.08</v>
      </c>
      <c r="F121" s="119" t="s">
        <v>13</v>
      </c>
      <c r="G121" s="116"/>
      <c r="H121" s="116"/>
      <c r="I121" s="121">
        <f>SUM(I114:I118)*E121</f>
        <v>1798150.56</v>
      </c>
      <c r="K121" s="91" t="s">
        <v>87</v>
      </c>
      <c r="L121" s="91"/>
      <c r="M121" s="116"/>
      <c r="N121" s="116"/>
      <c r="O121" s="140">
        <f>Assumptions!$E$41</f>
        <v>0.08</v>
      </c>
      <c r="P121" s="119" t="s">
        <v>13</v>
      </c>
      <c r="Q121" s="116"/>
      <c r="R121" s="116"/>
      <c r="S121" s="121">
        <f>SUM(S114:S118)*O121</f>
        <v>1761790.72</v>
      </c>
      <c r="U121" s="91" t="s">
        <v>87</v>
      </c>
      <c r="V121" s="91"/>
      <c r="W121" s="116"/>
      <c r="X121" s="116"/>
      <c r="Y121" s="140">
        <f>Assumptions!$E$41</f>
        <v>0.08</v>
      </c>
      <c r="Z121" s="119" t="s">
        <v>13</v>
      </c>
      <c r="AA121" s="116"/>
      <c r="AB121" s="116"/>
      <c r="AC121" s="121">
        <f>SUM(AC114:AC118)*Y121</f>
        <v>1725430.8800000001</v>
      </c>
      <c r="AE121" s="91" t="s">
        <v>87</v>
      </c>
      <c r="AF121" s="91"/>
      <c r="AG121" s="116"/>
      <c r="AH121" s="116"/>
      <c r="AI121" s="140">
        <f>Assumptions!$E$41</f>
        <v>0.08</v>
      </c>
      <c r="AJ121" s="119" t="s">
        <v>13</v>
      </c>
      <c r="AK121" s="116"/>
      <c r="AL121" s="116"/>
      <c r="AM121" s="121">
        <f>SUM(AM114:AM118)*AI121</f>
        <v>1725430.8800000001</v>
      </c>
    </row>
    <row r="122" spans="1:39" ht="11.1" customHeight="1" x14ac:dyDescent="0.25">
      <c r="A122" s="91" t="s">
        <v>14</v>
      </c>
      <c r="B122" s="91"/>
      <c r="C122" s="116"/>
      <c r="D122" s="116"/>
      <c r="E122" s="140">
        <f>Assumptions!$E$42</f>
        <v>5.0000000000000001E-3</v>
      </c>
      <c r="F122" s="119" t="s">
        <v>15</v>
      </c>
      <c r="G122" s="116"/>
      <c r="H122" s="116"/>
      <c r="I122" s="121">
        <f>I104*E122</f>
        <v>227502.15</v>
      </c>
      <c r="K122" s="91" t="s">
        <v>14</v>
      </c>
      <c r="L122" s="91"/>
      <c r="M122" s="116"/>
      <c r="N122" s="116"/>
      <c r="O122" s="140">
        <f>Assumptions!$E$42</f>
        <v>5.0000000000000001E-3</v>
      </c>
      <c r="P122" s="119" t="s">
        <v>15</v>
      </c>
      <c r="Q122" s="116"/>
      <c r="R122" s="116"/>
      <c r="S122" s="121">
        <f>S104*O122</f>
        <v>233286.62</v>
      </c>
      <c r="U122" s="91" t="s">
        <v>14</v>
      </c>
      <c r="V122" s="91"/>
      <c r="W122" s="116"/>
      <c r="X122" s="116"/>
      <c r="Y122" s="140">
        <f>Assumptions!$E$42</f>
        <v>5.0000000000000001E-3</v>
      </c>
      <c r="Z122" s="119" t="s">
        <v>15</v>
      </c>
      <c r="AA122" s="116"/>
      <c r="AB122" s="116"/>
      <c r="AC122" s="121">
        <f>AC104*Y122</f>
        <v>217834.93</v>
      </c>
      <c r="AE122" s="91" t="s">
        <v>14</v>
      </c>
      <c r="AF122" s="91"/>
      <c r="AG122" s="116"/>
      <c r="AH122" s="116"/>
      <c r="AI122" s="140">
        <f>Assumptions!$E$42</f>
        <v>5.0000000000000001E-3</v>
      </c>
      <c r="AJ122" s="119" t="s">
        <v>15</v>
      </c>
      <c r="AK122" s="116"/>
      <c r="AL122" s="116"/>
      <c r="AM122" s="121">
        <f>AM104*AI122</f>
        <v>257657.74450000003</v>
      </c>
    </row>
    <row r="123" spans="1:39" ht="11.1" customHeight="1" x14ac:dyDescent="0.25">
      <c r="A123" s="91" t="s">
        <v>16</v>
      </c>
      <c r="B123" s="91"/>
      <c r="C123" s="116"/>
      <c r="D123" s="116"/>
      <c r="E123" s="140">
        <f>Assumptions!$E$43</f>
        <v>1.0999999999999999E-2</v>
      </c>
      <c r="F123" s="119" t="s">
        <v>13</v>
      </c>
      <c r="G123" s="116"/>
      <c r="H123" s="116"/>
      <c r="I123" s="121">
        <f>SUM(I114:I118)*E123</f>
        <v>247245.70199999999</v>
      </c>
      <c r="K123" s="91" t="s">
        <v>16</v>
      </c>
      <c r="L123" s="91"/>
      <c r="M123" s="116"/>
      <c r="N123" s="116"/>
      <c r="O123" s="140">
        <f>Assumptions!$E$43</f>
        <v>1.0999999999999999E-2</v>
      </c>
      <c r="P123" s="119" t="s">
        <v>13</v>
      </c>
      <c r="Q123" s="116"/>
      <c r="R123" s="116"/>
      <c r="S123" s="121">
        <f>SUM(S114:S118)*O123</f>
        <v>242246.22399999999</v>
      </c>
      <c r="U123" s="91" t="s">
        <v>16</v>
      </c>
      <c r="V123" s="91"/>
      <c r="W123" s="116"/>
      <c r="X123" s="116"/>
      <c r="Y123" s="140">
        <f>Assumptions!$E$43</f>
        <v>1.0999999999999999E-2</v>
      </c>
      <c r="Z123" s="119" t="s">
        <v>13</v>
      </c>
      <c r="AA123" s="116"/>
      <c r="AB123" s="116"/>
      <c r="AC123" s="121">
        <f>SUM(AC114:AC118)*Y123</f>
        <v>237246.74599999998</v>
      </c>
      <c r="AE123" s="91" t="s">
        <v>16</v>
      </c>
      <c r="AF123" s="91"/>
      <c r="AG123" s="116"/>
      <c r="AH123" s="116"/>
      <c r="AI123" s="140">
        <f>Assumptions!$E$43</f>
        <v>1.0999999999999999E-2</v>
      </c>
      <c r="AJ123" s="119" t="s">
        <v>13</v>
      </c>
      <c r="AK123" s="116"/>
      <c r="AL123" s="116"/>
      <c r="AM123" s="121">
        <f>SUM(AM114:AM118)*AI123</f>
        <v>237246.74599999998</v>
      </c>
    </row>
    <row r="124" spans="1:39" ht="11.1" customHeight="1" x14ac:dyDescent="0.25">
      <c r="A124" s="91" t="s">
        <v>17</v>
      </c>
      <c r="B124" s="91"/>
      <c r="C124" s="116"/>
      <c r="D124" s="116"/>
      <c r="E124" s="140">
        <f>Assumptions!$E$44</f>
        <v>0.02</v>
      </c>
      <c r="F124" s="119" t="s">
        <v>45</v>
      </c>
      <c r="G124" s="116"/>
      <c r="H124" s="116"/>
      <c r="I124" s="121">
        <f>SUM(I83:I87)*E124</f>
        <v>870156</v>
      </c>
      <c r="K124" s="91" t="s">
        <v>17</v>
      </c>
      <c r="L124" s="91"/>
      <c r="M124" s="116"/>
      <c r="N124" s="116"/>
      <c r="O124" s="140">
        <f>Assumptions!$E$44</f>
        <v>0.02</v>
      </c>
      <c r="P124" s="119" t="s">
        <v>45</v>
      </c>
      <c r="Q124" s="116"/>
      <c r="R124" s="116"/>
      <c r="S124" s="121">
        <f>SUM(S83:S87)*O124</f>
        <v>845408</v>
      </c>
      <c r="U124" s="91" t="s">
        <v>17</v>
      </c>
      <c r="V124" s="91"/>
      <c r="W124" s="116"/>
      <c r="X124" s="116"/>
      <c r="Y124" s="140">
        <f>Assumptions!$E$44</f>
        <v>0.02</v>
      </c>
      <c r="Z124" s="119" t="s">
        <v>45</v>
      </c>
      <c r="AA124" s="116"/>
      <c r="AB124" s="116"/>
      <c r="AC124" s="121">
        <f>SUM(AC83:AC87)*Y124</f>
        <v>739732</v>
      </c>
      <c r="AE124" s="91" t="s">
        <v>17</v>
      </c>
      <c r="AF124" s="91"/>
      <c r="AG124" s="116"/>
      <c r="AH124" s="116"/>
      <c r="AI124" s="140">
        <f>Assumptions!$E$44</f>
        <v>0.02</v>
      </c>
      <c r="AJ124" s="119" t="s">
        <v>45</v>
      </c>
      <c r="AK124" s="116"/>
      <c r="AL124" s="116"/>
      <c r="AM124" s="121">
        <f>SUM(AM83:AM87)*AI124</f>
        <v>873916.12</v>
      </c>
    </row>
    <row r="125" spans="1:39" ht="11.1" customHeight="1" x14ac:dyDescent="0.25">
      <c r="A125" s="91" t="s">
        <v>18</v>
      </c>
      <c r="B125" s="91"/>
      <c r="C125" s="141"/>
      <c r="D125" s="116"/>
      <c r="E125" s="140">
        <f>Assumptions!$E$45</f>
        <v>0.05</v>
      </c>
      <c r="F125" s="119" t="s">
        <v>13</v>
      </c>
      <c r="G125" s="116"/>
      <c r="H125" s="116"/>
      <c r="I125" s="121">
        <f>SUM(I114:I120)*E125</f>
        <v>1149251.1963907685</v>
      </c>
      <c r="K125" s="91" t="s">
        <v>18</v>
      </c>
      <c r="L125" s="91"/>
      <c r="M125" s="141"/>
      <c r="N125" s="116"/>
      <c r="O125" s="140">
        <f>Assumptions!$E$45</f>
        <v>0.05</v>
      </c>
      <c r="P125" s="119" t="s">
        <v>13</v>
      </c>
      <c r="Q125" s="116"/>
      <c r="R125" s="116"/>
      <c r="S125" s="121">
        <f>SUM(S114:S120)*O125</f>
        <v>1164918.0507036555</v>
      </c>
      <c r="U125" s="91" t="s">
        <v>18</v>
      </c>
      <c r="V125" s="91"/>
      <c r="W125" s="141"/>
      <c r="X125" s="116"/>
      <c r="Y125" s="140">
        <f>Assumptions!$E$45</f>
        <v>0.05</v>
      </c>
      <c r="Z125" s="119" t="s">
        <v>13</v>
      </c>
      <c r="AA125" s="116"/>
      <c r="AB125" s="116"/>
      <c r="AC125" s="121">
        <f>SUM(AC114:AC120)*Y125</f>
        <v>1174092.5760554832</v>
      </c>
      <c r="AE125" s="91" t="s">
        <v>18</v>
      </c>
      <c r="AF125" s="91"/>
      <c r="AG125" s="141"/>
      <c r="AH125" s="116"/>
      <c r="AI125" s="140">
        <f>Assumptions!$E$45</f>
        <v>0.05</v>
      </c>
      <c r="AJ125" s="119" t="s">
        <v>13</v>
      </c>
      <c r="AK125" s="116"/>
      <c r="AL125" s="116"/>
      <c r="AM125" s="121">
        <f>SUM(AM114:AM120)*AI125</f>
        <v>1215613.6478839449</v>
      </c>
    </row>
    <row r="126" spans="1:39" ht="11.1" customHeight="1" x14ac:dyDescent="0.25">
      <c r="A126" s="91" t="s">
        <v>19</v>
      </c>
      <c r="B126" s="111"/>
      <c r="E126" s="142">
        <f>Assumptions!$E$46</f>
        <v>3000</v>
      </c>
      <c r="F126" s="119" t="s">
        <v>46</v>
      </c>
      <c r="I126" s="124">
        <f>A103*E126</f>
        <v>600000</v>
      </c>
      <c r="K126" s="91" t="s">
        <v>19</v>
      </c>
      <c r="L126" s="111"/>
      <c r="O126" s="142">
        <f>Assumptions!$E$46</f>
        <v>3000</v>
      </c>
      <c r="P126" s="119" t="s">
        <v>46</v>
      </c>
      <c r="S126" s="124">
        <f>K103*O126</f>
        <v>600000.00000000023</v>
      </c>
      <c r="U126" s="91" t="s">
        <v>19</v>
      </c>
      <c r="V126" s="111"/>
      <c r="Y126" s="142">
        <f>Assumptions!$E$46</f>
        <v>3000</v>
      </c>
      <c r="Z126" s="119" t="s">
        <v>46</v>
      </c>
      <c r="AC126" s="124">
        <f>U103*Y126</f>
        <v>600000</v>
      </c>
      <c r="AE126" s="91" t="s">
        <v>19</v>
      </c>
      <c r="AF126" s="111"/>
      <c r="AI126" s="142">
        <f>Assumptions!$E$46</f>
        <v>3000</v>
      </c>
      <c r="AJ126" s="119" t="s">
        <v>46</v>
      </c>
      <c r="AM126" s="124">
        <f>AE103*AI126</f>
        <v>600000</v>
      </c>
    </row>
    <row r="127" spans="1:39" ht="11.1" customHeight="1" x14ac:dyDescent="0.25">
      <c r="A127" s="91" t="s">
        <v>88</v>
      </c>
      <c r="B127" s="91"/>
      <c r="C127" s="136">
        <f>Assumptions!$C$47</f>
        <v>0.05</v>
      </c>
      <c r="D127" s="132">
        <f>Assumptions!$D$47</f>
        <v>12</v>
      </c>
      <c r="E127" s="119" t="s">
        <v>21</v>
      </c>
      <c r="F127" s="116"/>
      <c r="G127" s="132">
        <f>Assumptions!$G$47</f>
        <v>6</v>
      </c>
      <c r="H127" s="119" t="s">
        <v>79</v>
      </c>
      <c r="I127" s="121">
        <f>(((SUM(I107:I112)*POWER((1+C127/12),((D127+G127)/12)*12))-SUM(I107:I112))      +           ((((SUM(I114:I126)*POWER((1+C127/12),((D127+G127)/12)*12))-SUM(I114:I126))*0.5)))</f>
        <v>1578430.9550292566</v>
      </c>
      <c r="K127" s="91" t="s">
        <v>88</v>
      </c>
      <c r="L127" s="91"/>
      <c r="M127" s="136">
        <f>Assumptions!$C$47</f>
        <v>0.05</v>
      </c>
      <c r="N127" s="132">
        <f>Assumptions!$D$47</f>
        <v>12</v>
      </c>
      <c r="O127" s="119" t="s">
        <v>21</v>
      </c>
      <c r="P127" s="116"/>
      <c r="Q127" s="132">
        <f>Assumptions!$G$47</f>
        <v>6</v>
      </c>
      <c r="R127" s="119" t="s">
        <v>79</v>
      </c>
      <c r="S127" s="121">
        <f>(((SUM(S107:S112)*POWER((1+M127/12),((N127+Q127)/12)*12))-SUM(S107:S112))      +           ((((SUM(S114:S126)*POWER((1+M127/12),((N127+Q127)/12)*12))-SUM(S114:S126))*0.5)))</f>
        <v>1646325.3329929197</v>
      </c>
      <c r="U127" s="91" t="s">
        <v>88</v>
      </c>
      <c r="V127" s="91"/>
      <c r="W127" s="136">
        <f>Assumptions!$C$47</f>
        <v>0.05</v>
      </c>
      <c r="X127" s="132">
        <f>Assumptions!$D$47</f>
        <v>12</v>
      </c>
      <c r="Y127" s="119" t="s">
        <v>21</v>
      </c>
      <c r="Z127" s="116"/>
      <c r="AA127" s="132">
        <f>Assumptions!$G$47</f>
        <v>6</v>
      </c>
      <c r="AB127" s="119" t="s">
        <v>79</v>
      </c>
      <c r="AC127" s="121">
        <f>(((SUM(AC107:AC112)*POWER((1+W127/12),((X127+AA127)/12)*12))-SUM(AC107:AC112))      +           ((((SUM(AC114:AC126)*POWER((1+W127/12),((X127+AA127)/12)*12))-SUM(AC114:AC126))*0.5)))</f>
        <v>1578419.908428682</v>
      </c>
      <c r="AE127" s="91" t="s">
        <v>88</v>
      </c>
      <c r="AF127" s="91"/>
      <c r="AG127" s="136">
        <f>Assumptions!$C$47</f>
        <v>0.05</v>
      </c>
      <c r="AH127" s="132">
        <f>Assumptions!$D$47</f>
        <v>12</v>
      </c>
      <c r="AI127" s="119" t="s">
        <v>21</v>
      </c>
      <c r="AJ127" s="116"/>
      <c r="AK127" s="132">
        <f>Assumptions!$G$47</f>
        <v>6</v>
      </c>
      <c r="AL127" s="119" t="s">
        <v>79</v>
      </c>
      <c r="AM127" s="121">
        <f>(((SUM(AM107:AM112)*POWER((1+AG127/12),((AH127+AK127)/12)*12))-SUM(AM107:AM112))      +           ((((SUM(AM114:AM126)*POWER((1+AG127/12),((AH127+AK127)/12)*12))-SUM(AM114:AM126))*0.5)))</f>
        <v>1828862.2129671592</v>
      </c>
    </row>
    <row r="128" spans="1:39" ht="11.1" customHeight="1" x14ac:dyDescent="0.25">
      <c r="A128" s="91" t="s">
        <v>22</v>
      </c>
      <c r="B128" s="91"/>
      <c r="C128" s="136">
        <f>Assumptions!$C$48</f>
        <v>0.01</v>
      </c>
      <c r="D128" s="119" t="s">
        <v>23</v>
      </c>
      <c r="E128" s="116"/>
      <c r="F128" s="116"/>
      <c r="G128" s="116"/>
      <c r="H128" s="116"/>
      <c r="I128" s="121">
        <f>SUM(I107:I125)*C128</f>
        <v>336488.54055998265</v>
      </c>
      <c r="K128" s="91" t="s">
        <v>22</v>
      </c>
      <c r="L128" s="91"/>
      <c r="M128" s="136">
        <f>Assumptions!$C$48</f>
        <v>0.01</v>
      </c>
      <c r="N128" s="119" t="s">
        <v>23</v>
      </c>
      <c r="O128" s="116"/>
      <c r="P128" s="116"/>
      <c r="Q128" s="116"/>
      <c r="R128" s="116"/>
      <c r="S128" s="121">
        <f>SUM(S107:S125)*M128</f>
        <v>346568.13852864184</v>
      </c>
      <c r="U128" s="91" t="s">
        <v>22</v>
      </c>
      <c r="V128" s="91"/>
      <c r="W128" s="136">
        <f>Assumptions!$C$48</f>
        <v>0.01</v>
      </c>
      <c r="X128" s="119" t="s">
        <v>23</v>
      </c>
      <c r="Y128" s="116"/>
      <c r="Z128" s="116"/>
      <c r="AA128" s="116"/>
      <c r="AB128" s="116"/>
      <c r="AC128" s="121">
        <f>SUM(AC107:AC125)*W128</f>
        <v>337981.41474241635</v>
      </c>
      <c r="AE128" s="91" t="s">
        <v>22</v>
      </c>
      <c r="AF128" s="91"/>
      <c r="AG128" s="136">
        <f>Assumptions!$C$48</f>
        <v>0.01</v>
      </c>
      <c r="AH128" s="119" t="s">
        <v>23</v>
      </c>
      <c r="AI128" s="116"/>
      <c r="AJ128" s="116"/>
      <c r="AK128" s="116"/>
      <c r="AL128" s="116"/>
      <c r="AM128" s="121">
        <f>SUM(AM107:AM125)*AG128</f>
        <v>375436.39546912338</v>
      </c>
    </row>
    <row r="129" spans="1:39" ht="11.1" customHeight="1" x14ac:dyDescent="0.25">
      <c r="A129" s="91" t="s">
        <v>24</v>
      </c>
      <c r="B129" s="91"/>
      <c r="C129" s="133" t="s">
        <v>103</v>
      </c>
      <c r="D129" s="136">
        <f>Assumptions!$D$49</f>
        <v>0.2</v>
      </c>
      <c r="E129" s="119" t="s">
        <v>25</v>
      </c>
      <c r="F129" s="133" t="s">
        <v>104</v>
      </c>
      <c r="G129" s="136">
        <f>Assumptions!$G$49</f>
        <v>0.06</v>
      </c>
      <c r="H129" s="119" t="s">
        <v>127</v>
      </c>
      <c r="I129" s="121">
        <f>SUM(I83:I87)*D129+I116*G129</f>
        <v>8811878.4000000004</v>
      </c>
      <c r="K129" s="91" t="s">
        <v>24</v>
      </c>
      <c r="L129" s="91"/>
      <c r="M129" s="133" t="s">
        <v>103</v>
      </c>
      <c r="N129" s="136">
        <f>Assumptions!$D$49</f>
        <v>0.2</v>
      </c>
      <c r="O129" s="119" t="s">
        <v>25</v>
      </c>
      <c r="P129" s="133" t="s">
        <v>104</v>
      </c>
      <c r="Q129" s="136">
        <f>Assumptions!$G$49</f>
        <v>0.06</v>
      </c>
      <c r="R129" s="119" t="s">
        <v>127</v>
      </c>
      <c r="S129" s="121">
        <f>SUM(S83:S87)*N129+S116*Q129</f>
        <v>8674716.8000000007</v>
      </c>
      <c r="U129" s="91" t="s">
        <v>24</v>
      </c>
      <c r="V129" s="91"/>
      <c r="W129" s="133" t="s">
        <v>103</v>
      </c>
      <c r="X129" s="136">
        <f>Assumptions!$D$49</f>
        <v>0.2</v>
      </c>
      <c r="Y129" s="119" t="s">
        <v>25</v>
      </c>
      <c r="Z129" s="133" t="s">
        <v>104</v>
      </c>
      <c r="AA129" s="136">
        <f>Assumptions!$G$49</f>
        <v>0.06</v>
      </c>
      <c r="AB129" s="119" t="s">
        <v>127</v>
      </c>
      <c r="AC129" s="121">
        <f>SUM(AC83:AC87)*X129+AC116*AA129</f>
        <v>7728275.2000000002</v>
      </c>
      <c r="AE129" s="91" t="s">
        <v>24</v>
      </c>
      <c r="AF129" s="91"/>
      <c r="AG129" s="133" t="s">
        <v>103</v>
      </c>
      <c r="AH129" s="136">
        <f>Assumptions!$D$49</f>
        <v>0.2</v>
      </c>
      <c r="AI129" s="119" t="s">
        <v>25</v>
      </c>
      <c r="AJ129" s="133" t="s">
        <v>104</v>
      </c>
      <c r="AK129" s="136">
        <f>Assumptions!$G$49</f>
        <v>0.06</v>
      </c>
      <c r="AL129" s="119" t="s">
        <v>127</v>
      </c>
      <c r="AM129" s="121">
        <f>SUM(AM83:AM87)*AH129+AM116*AK129</f>
        <v>9070116.4000000004</v>
      </c>
    </row>
    <row r="130" spans="1:39" ht="11.1" customHeight="1" x14ac:dyDescent="0.25">
      <c r="A130" s="114"/>
      <c r="B130" s="114"/>
      <c r="C130" s="114"/>
      <c r="D130" s="114"/>
      <c r="E130" s="114"/>
      <c r="F130" s="114"/>
      <c r="G130" s="114"/>
      <c r="H130" s="114"/>
      <c r="I130" s="128"/>
      <c r="K130" s="114"/>
      <c r="L130" s="114"/>
      <c r="M130" s="114"/>
      <c r="N130" s="114"/>
      <c r="O130" s="114"/>
      <c r="P130" s="114"/>
      <c r="Q130" s="114"/>
      <c r="R130" s="114"/>
      <c r="S130" s="128"/>
      <c r="U130" s="114"/>
      <c r="V130" s="114"/>
      <c r="W130" s="114"/>
      <c r="X130" s="114"/>
      <c r="Y130" s="114"/>
      <c r="Z130" s="114"/>
      <c r="AA130" s="114"/>
      <c r="AB130" s="114"/>
      <c r="AC130" s="128"/>
      <c r="AE130" s="114"/>
      <c r="AF130" s="114"/>
      <c r="AG130" s="114"/>
      <c r="AH130" s="114"/>
      <c r="AI130" s="114"/>
      <c r="AJ130" s="114"/>
      <c r="AK130" s="114"/>
      <c r="AL130" s="114"/>
      <c r="AM130" s="128"/>
    </row>
    <row r="131" spans="1:39" ht="11.1" customHeight="1" x14ac:dyDescent="0.25">
      <c r="A131" s="113" t="s">
        <v>26</v>
      </c>
      <c r="B131" s="114"/>
      <c r="C131" s="114"/>
      <c r="D131" s="114"/>
      <c r="E131" s="114"/>
      <c r="F131" s="114"/>
      <c r="G131" s="114"/>
      <c r="H131" s="114"/>
      <c r="I131" s="130">
        <f>SUM(I107:I130)</f>
        <v>44975651.951587506</v>
      </c>
      <c r="K131" s="113" t="s">
        <v>26</v>
      </c>
      <c r="L131" s="114"/>
      <c r="M131" s="114"/>
      <c r="N131" s="114"/>
      <c r="O131" s="114"/>
      <c r="P131" s="114"/>
      <c r="Q131" s="114"/>
      <c r="R131" s="114"/>
      <c r="S131" s="130">
        <f>SUM(S107:S130)</f>
        <v>45924424.124385744</v>
      </c>
      <c r="U131" s="113" t="s">
        <v>26</v>
      </c>
      <c r="V131" s="114"/>
      <c r="W131" s="114"/>
      <c r="X131" s="114"/>
      <c r="Y131" s="114"/>
      <c r="Z131" s="114"/>
      <c r="AA131" s="114"/>
      <c r="AB131" s="114"/>
      <c r="AC131" s="130">
        <f>SUM(AC107:AC130)</f>
        <v>44042817.997412741</v>
      </c>
      <c r="AE131" s="113" t="s">
        <v>26</v>
      </c>
      <c r="AF131" s="114"/>
      <c r="AG131" s="114"/>
      <c r="AH131" s="114"/>
      <c r="AI131" s="114"/>
      <c r="AJ131" s="114"/>
      <c r="AK131" s="114"/>
      <c r="AL131" s="114"/>
      <c r="AM131" s="130">
        <f>SUM(AM107:AM130)</f>
        <v>49418054.555348612</v>
      </c>
    </row>
    <row r="132" spans="1:39" ht="11.1" customHeight="1" x14ac:dyDescent="0.25">
      <c r="A132" s="116"/>
      <c r="B132" s="116"/>
      <c r="C132" s="116"/>
      <c r="D132" s="116"/>
      <c r="E132" s="116"/>
      <c r="F132" s="116"/>
      <c r="G132" s="116"/>
      <c r="H132" s="116"/>
      <c r="I132" s="143"/>
      <c r="K132" s="116"/>
      <c r="L132" s="116"/>
      <c r="M132" s="116"/>
      <c r="N132" s="116"/>
      <c r="O132" s="116"/>
      <c r="P132" s="116"/>
      <c r="Q132" s="116"/>
      <c r="R132" s="116"/>
      <c r="S132" s="143"/>
      <c r="U132" s="116"/>
      <c r="V132" s="116"/>
      <c r="W132" s="116"/>
      <c r="X132" s="116"/>
      <c r="Y132" s="116"/>
      <c r="Z132" s="116"/>
      <c r="AA132" s="116"/>
      <c r="AB132" s="116"/>
      <c r="AC132" s="143"/>
      <c r="AE132" s="116"/>
      <c r="AF132" s="116"/>
      <c r="AG132" s="116"/>
      <c r="AH132" s="116"/>
      <c r="AI132" s="116"/>
      <c r="AJ132" s="116"/>
      <c r="AK132" s="116"/>
      <c r="AL132" s="116"/>
      <c r="AM132" s="143"/>
    </row>
    <row r="133" spans="1:39" ht="11.1" customHeight="1" x14ac:dyDescent="0.25">
      <c r="A133" s="144" t="s">
        <v>129</v>
      </c>
      <c r="B133" s="145"/>
      <c r="C133" s="145"/>
      <c r="D133" s="145"/>
      <c r="E133" s="145"/>
      <c r="F133" s="145"/>
      <c r="G133" s="145"/>
      <c r="H133" s="145"/>
      <c r="I133" s="146">
        <f>I104-I131</f>
        <v>524778.04841249436</v>
      </c>
      <c r="K133" s="144" t="s">
        <v>129</v>
      </c>
      <c r="L133" s="145"/>
      <c r="M133" s="145"/>
      <c r="N133" s="145"/>
      <c r="O133" s="145"/>
      <c r="P133" s="145"/>
      <c r="Q133" s="145"/>
      <c r="R133" s="145"/>
      <c r="S133" s="146">
        <f>S104-S131</f>
        <v>732899.87561425567</v>
      </c>
      <c r="U133" s="144" t="s">
        <v>129</v>
      </c>
      <c r="V133" s="145"/>
      <c r="W133" s="145"/>
      <c r="X133" s="145"/>
      <c r="Y133" s="145"/>
      <c r="Z133" s="145"/>
      <c r="AA133" s="145"/>
      <c r="AB133" s="145"/>
      <c r="AC133" s="146">
        <f>AC104-AC131</f>
        <v>-475831.99741274118</v>
      </c>
      <c r="AE133" s="144" t="s">
        <v>129</v>
      </c>
      <c r="AF133" s="145"/>
      <c r="AG133" s="145"/>
      <c r="AH133" s="145"/>
      <c r="AI133" s="145"/>
      <c r="AJ133" s="145"/>
      <c r="AK133" s="145"/>
      <c r="AL133" s="145"/>
      <c r="AM133" s="146">
        <f>AM104-AM131</f>
        <v>2113494.3446513936</v>
      </c>
    </row>
    <row r="134" spans="1:39" ht="11.1" customHeight="1" x14ac:dyDescent="0.25">
      <c r="A134" s="144" t="s">
        <v>128</v>
      </c>
      <c r="B134" s="145"/>
      <c r="C134" s="145"/>
      <c r="D134" s="145"/>
      <c r="E134" s="145"/>
      <c r="F134" s="145"/>
      <c r="G134" s="145"/>
      <c r="H134" s="145"/>
      <c r="I134" s="146">
        <f>I133/D80</f>
        <v>29.779709931477377</v>
      </c>
      <c r="K134" s="144" t="s">
        <v>128</v>
      </c>
      <c r="L134" s="145"/>
      <c r="M134" s="145"/>
      <c r="N134" s="145"/>
      <c r="O134" s="145"/>
      <c r="P134" s="145"/>
      <c r="Q134" s="145"/>
      <c r="R134" s="145"/>
      <c r="S134" s="146">
        <f>S133/N80</f>
        <v>46.788807176599569</v>
      </c>
      <c r="U134" s="144" t="s">
        <v>128</v>
      </c>
      <c r="V134" s="145"/>
      <c r="W134" s="145"/>
      <c r="X134" s="145"/>
      <c r="Y134" s="145"/>
      <c r="Z134" s="145"/>
      <c r="AA134" s="145"/>
      <c r="AB134" s="145"/>
      <c r="AC134" s="146">
        <f>AC133/X80</f>
        <v>-34.717058033907861</v>
      </c>
      <c r="AE134" s="144" t="s">
        <v>128</v>
      </c>
      <c r="AF134" s="145"/>
      <c r="AG134" s="145"/>
      <c r="AH134" s="145"/>
      <c r="AI134" s="145"/>
      <c r="AJ134" s="145"/>
      <c r="AK134" s="145"/>
      <c r="AL134" s="145"/>
      <c r="AM134" s="146">
        <f>AM133/AH80</f>
        <v>154.20212641554016</v>
      </c>
    </row>
    <row r="135" spans="1:39" ht="11.1" customHeight="1" x14ac:dyDescent="0.25"/>
    <row r="136" spans="1:39" ht="11.1" customHeight="1" x14ac:dyDescent="0.25"/>
    <row r="137" spans="1:39" ht="11.1" customHeight="1" x14ac:dyDescent="0.3">
      <c r="A137" s="84"/>
      <c r="B137" s="85"/>
      <c r="C137" s="85"/>
      <c r="D137" s="86"/>
      <c r="E137" s="87"/>
      <c r="F137" s="87"/>
      <c r="G137" s="87"/>
      <c r="H137" s="87"/>
      <c r="I137" s="87"/>
      <c r="K137" s="84"/>
      <c r="L137" s="85"/>
      <c r="M137" s="85"/>
      <c r="N137" s="86"/>
      <c r="O137" s="87"/>
      <c r="P137" s="87"/>
      <c r="Q137" s="87"/>
      <c r="R137" s="87"/>
      <c r="S137" s="87"/>
      <c r="U137" s="84"/>
      <c r="V137" s="85"/>
      <c r="W137" s="85"/>
      <c r="X137" s="86"/>
      <c r="Y137" s="87"/>
      <c r="Z137" s="87"/>
      <c r="AA137" s="87"/>
      <c r="AB137" s="87"/>
      <c r="AC137" s="87"/>
      <c r="AE137" s="84"/>
      <c r="AF137" s="85"/>
      <c r="AG137" s="85"/>
      <c r="AH137" s="86"/>
      <c r="AI137" s="87"/>
      <c r="AJ137" s="87"/>
      <c r="AK137" s="87"/>
      <c r="AL137" s="87"/>
      <c r="AM137" s="87"/>
    </row>
    <row r="138" spans="1:39" ht="11.1" customHeight="1" x14ac:dyDescent="0.25">
      <c r="A138" s="84"/>
      <c r="B138" s="84"/>
      <c r="C138" s="84"/>
      <c r="D138" s="337" t="s">
        <v>54</v>
      </c>
      <c r="E138" s="337"/>
      <c r="F138" s="337"/>
      <c r="G138" s="337"/>
      <c r="H138" s="337"/>
      <c r="I138" s="337"/>
      <c r="K138" s="84"/>
      <c r="L138" s="84"/>
      <c r="M138" s="84"/>
      <c r="N138" s="337" t="s">
        <v>54</v>
      </c>
      <c r="O138" s="337"/>
      <c r="P138" s="337"/>
      <c r="Q138" s="337"/>
      <c r="R138" s="337"/>
      <c r="S138" s="337"/>
      <c r="U138" s="84"/>
      <c r="V138" s="84"/>
      <c r="W138" s="84"/>
      <c r="X138" s="337" t="s">
        <v>54</v>
      </c>
      <c r="Y138" s="337"/>
      <c r="Z138" s="337"/>
      <c r="AA138" s="337"/>
      <c r="AB138" s="337"/>
      <c r="AC138" s="337"/>
      <c r="AE138" s="84"/>
      <c r="AF138" s="84"/>
      <c r="AG138" s="84"/>
      <c r="AH138" s="337" t="s">
        <v>54</v>
      </c>
      <c r="AI138" s="337"/>
      <c r="AJ138" s="337"/>
      <c r="AK138" s="337"/>
      <c r="AL138" s="337"/>
      <c r="AM138" s="337"/>
    </row>
    <row r="139" spans="1:39" ht="11.1" customHeight="1" x14ac:dyDescent="0.25">
      <c r="A139" s="84"/>
      <c r="B139" s="84"/>
      <c r="C139" s="84"/>
      <c r="D139" s="337"/>
      <c r="E139" s="337"/>
      <c r="F139" s="337"/>
      <c r="G139" s="337"/>
      <c r="H139" s="337"/>
      <c r="I139" s="337"/>
      <c r="K139" s="84"/>
      <c r="L139" s="84"/>
      <c r="M139" s="84"/>
      <c r="N139" s="337"/>
      <c r="O139" s="337"/>
      <c r="P139" s="337"/>
      <c r="Q139" s="337"/>
      <c r="R139" s="337"/>
      <c r="S139" s="337"/>
      <c r="U139" s="84"/>
      <c r="V139" s="84"/>
      <c r="W139" s="84"/>
      <c r="X139" s="337"/>
      <c r="Y139" s="337"/>
      <c r="Z139" s="337"/>
      <c r="AA139" s="337"/>
      <c r="AB139" s="337"/>
      <c r="AC139" s="337"/>
      <c r="AE139" s="84"/>
      <c r="AF139" s="84"/>
      <c r="AG139" s="84"/>
      <c r="AH139" s="337"/>
      <c r="AI139" s="337"/>
      <c r="AJ139" s="337"/>
      <c r="AK139" s="337"/>
      <c r="AL139" s="337"/>
      <c r="AM139" s="337"/>
    </row>
    <row r="140" spans="1:39" ht="11.1" customHeight="1" x14ac:dyDescent="0.25">
      <c r="A140" s="84"/>
      <c r="B140" s="84"/>
      <c r="C140" s="84"/>
      <c r="D140" s="337"/>
      <c r="E140" s="337"/>
      <c r="F140" s="337"/>
      <c r="G140" s="337"/>
      <c r="H140" s="337"/>
      <c r="I140" s="337"/>
      <c r="K140" s="84"/>
      <c r="L140" s="84"/>
      <c r="M140" s="84"/>
      <c r="N140" s="337"/>
      <c r="O140" s="337"/>
      <c r="P140" s="337"/>
      <c r="Q140" s="337"/>
      <c r="R140" s="337"/>
      <c r="S140" s="337"/>
      <c r="U140" s="84"/>
      <c r="V140" s="84"/>
      <c r="W140" s="84"/>
      <c r="X140" s="337"/>
      <c r="Y140" s="337"/>
      <c r="Z140" s="337"/>
      <c r="AA140" s="337"/>
      <c r="AB140" s="337"/>
      <c r="AC140" s="337"/>
      <c r="AE140" s="84"/>
      <c r="AF140" s="84"/>
      <c r="AG140" s="84"/>
      <c r="AH140" s="337"/>
      <c r="AI140" s="337"/>
      <c r="AJ140" s="337"/>
      <c r="AK140" s="337"/>
      <c r="AL140" s="337"/>
      <c r="AM140" s="337"/>
    </row>
    <row r="141" spans="1:39" ht="11.1" customHeight="1" x14ac:dyDescent="0.25">
      <c r="A141" s="84"/>
      <c r="B141" s="84"/>
      <c r="C141" s="84"/>
      <c r="D141" s="89"/>
      <c r="E141" s="89"/>
      <c r="F141" s="89"/>
      <c r="G141" s="89"/>
      <c r="H141" s="89"/>
      <c r="I141" s="89"/>
      <c r="K141" s="84"/>
      <c r="L141" s="84"/>
      <c r="M141" s="84"/>
      <c r="N141" s="89"/>
      <c r="O141" s="89"/>
      <c r="P141" s="89"/>
      <c r="Q141" s="89"/>
      <c r="R141" s="89"/>
      <c r="S141" s="89"/>
      <c r="U141" s="84"/>
      <c r="V141" s="84"/>
      <c r="W141" s="84"/>
      <c r="X141" s="89"/>
      <c r="Y141" s="89"/>
      <c r="Z141" s="89"/>
      <c r="AA141" s="89"/>
      <c r="AB141" s="89"/>
      <c r="AC141" s="89"/>
      <c r="AE141" s="84"/>
      <c r="AF141" s="84"/>
      <c r="AG141" s="84"/>
      <c r="AH141" s="89"/>
      <c r="AI141" s="89"/>
      <c r="AJ141" s="89"/>
      <c r="AK141" s="89"/>
      <c r="AL141" s="89"/>
      <c r="AM141" s="89"/>
    </row>
    <row r="142" spans="1:39" ht="11.1" customHeight="1" x14ac:dyDescent="0.25">
      <c r="A142" s="90" t="s">
        <v>0</v>
      </c>
      <c r="B142" s="90"/>
      <c r="C142" s="91"/>
      <c r="D142" s="95"/>
      <c r="E142" s="303" t="str">
        <f>Assumptions!$B$60</f>
        <v>Mixed Residential Large Scale</v>
      </c>
      <c r="F142" s="149"/>
      <c r="G142" s="150"/>
      <c r="H142" s="95" t="str">
        <f>Assumptions!$D$61</f>
        <v>Apartments</v>
      </c>
      <c r="I142" s="96">
        <f>Assumptions!$C$61</f>
        <v>20</v>
      </c>
      <c r="K142" s="90" t="s">
        <v>0</v>
      </c>
      <c r="L142" s="90"/>
      <c r="M142" s="91"/>
      <c r="N142" s="95"/>
      <c r="O142" s="303" t="str">
        <f>Assumptions!$B$60</f>
        <v>Mixed Residential Large Scale</v>
      </c>
      <c r="P142" s="149"/>
      <c r="Q142" s="150"/>
      <c r="R142" s="95" t="str">
        <f>Assumptions!$D$61</f>
        <v>Apartments</v>
      </c>
      <c r="S142" s="96">
        <f>Assumptions!$C$61</f>
        <v>20</v>
      </c>
      <c r="U142" s="90" t="s">
        <v>0</v>
      </c>
      <c r="V142" s="90"/>
      <c r="W142" s="91"/>
      <c r="X142" s="95"/>
      <c r="Y142" s="303" t="str">
        <f>Assumptions!$B$60</f>
        <v>Mixed Residential Large Scale</v>
      </c>
      <c r="Z142" s="149"/>
      <c r="AA142" s="150"/>
      <c r="AB142" s="95" t="str">
        <f>Assumptions!$D$61</f>
        <v>Apartments</v>
      </c>
      <c r="AC142" s="96">
        <f>Assumptions!$C$61</f>
        <v>20</v>
      </c>
      <c r="AE142" s="90" t="s">
        <v>0</v>
      </c>
      <c r="AF142" s="90"/>
      <c r="AG142" s="91"/>
      <c r="AH142" s="95"/>
      <c r="AI142" s="303" t="str">
        <f>Assumptions!$B$60</f>
        <v>Mixed Residential Large Scale</v>
      </c>
      <c r="AJ142" s="149"/>
      <c r="AK142" s="150"/>
      <c r="AL142" s="95" t="str">
        <f>Assumptions!$D$61</f>
        <v>Apartments</v>
      </c>
      <c r="AM142" s="96">
        <f>Assumptions!$C$61</f>
        <v>20</v>
      </c>
    </row>
    <row r="143" spans="1:39" ht="11.1" customHeight="1" x14ac:dyDescent="0.25">
      <c r="A143" s="90" t="s">
        <v>1</v>
      </c>
      <c r="B143" s="91"/>
      <c r="C143" s="91"/>
      <c r="D143" s="95"/>
      <c r="E143" s="148" t="s">
        <v>105</v>
      </c>
      <c r="F143" s="149"/>
      <c r="G143" s="149"/>
      <c r="H143" s="95" t="str">
        <f>Assumptions!$D$62</f>
        <v>2 bed houses</v>
      </c>
      <c r="I143" s="96">
        <f>Assumptions!$C$62</f>
        <v>40</v>
      </c>
      <c r="K143" s="90" t="s">
        <v>1</v>
      </c>
      <c r="L143" s="91"/>
      <c r="M143" s="91"/>
      <c r="N143" s="95"/>
      <c r="O143" s="148" t="s">
        <v>105</v>
      </c>
      <c r="P143" s="149"/>
      <c r="Q143" s="149"/>
      <c r="R143" s="95" t="str">
        <f>Assumptions!$D$62</f>
        <v>2 bed houses</v>
      </c>
      <c r="S143" s="96">
        <f>Assumptions!$C$62</f>
        <v>40</v>
      </c>
      <c r="U143" s="90" t="s">
        <v>1</v>
      </c>
      <c r="V143" s="91"/>
      <c r="W143" s="91"/>
      <c r="X143" s="95"/>
      <c r="Y143" s="148" t="s">
        <v>105</v>
      </c>
      <c r="Z143" s="149"/>
      <c r="AA143" s="149"/>
      <c r="AB143" s="95" t="str">
        <f>Assumptions!$D$62</f>
        <v>2 bed houses</v>
      </c>
      <c r="AC143" s="96">
        <f>Assumptions!$C$62</f>
        <v>40</v>
      </c>
      <c r="AE143" s="90" t="s">
        <v>1</v>
      </c>
      <c r="AF143" s="91"/>
      <c r="AG143" s="91"/>
      <c r="AH143" s="95"/>
      <c r="AI143" s="148" t="s">
        <v>105</v>
      </c>
      <c r="AJ143" s="149"/>
      <c r="AK143" s="149"/>
      <c r="AL143" s="95" t="str">
        <f>Assumptions!$D$62</f>
        <v>2 bed houses</v>
      </c>
      <c r="AM143" s="96">
        <f>Assumptions!$C$62</f>
        <v>40</v>
      </c>
    </row>
    <row r="144" spans="1:39" ht="11.1" customHeight="1" x14ac:dyDescent="0.25">
      <c r="A144" s="90" t="s">
        <v>2</v>
      </c>
      <c r="B144" s="90"/>
      <c r="C144" s="91"/>
      <c r="D144" s="95"/>
      <c r="E144" s="302" t="str">
        <f>Assumptions!$A$13</f>
        <v>Zone 1</v>
      </c>
      <c r="F144" s="151"/>
      <c r="G144" s="152"/>
      <c r="H144" s="95" t="str">
        <f>Assumptions!$D$63</f>
        <v>3 Bed houses</v>
      </c>
      <c r="I144" s="96">
        <f>Assumptions!$C$63</f>
        <v>80</v>
      </c>
      <c r="K144" s="90" t="s">
        <v>2</v>
      </c>
      <c r="L144" s="90"/>
      <c r="M144" s="91"/>
      <c r="N144" s="95"/>
      <c r="O144" s="301" t="str">
        <f>Assumptions!$A$14</f>
        <v>Zone 2 Leake Keyworth Bingham</v>
      </c>
      <c r="P144" s="153"/>
      <c r="Q144" s="154"/>
      <c r="R144" s="95" t="str">
        <f>Assumptions!$D$63</f>
        <v>3 Bed houses</v>
      </c>
      <c r="S144" s="96">
        <f>Assumptions!$C$63</f>
        <v>80</v>
      </c>
      <c r="U144" s="90" t="s">
        <v>2</v>
      </c>
      <c r="V144" s="90"/>
      <c r="W144" s="91"/>
      <c r="X144" s="95"/>
      <c r="Y144" s="299" t="str">
        <f>Assumptions!$A$15</f>
        <v>Zone 2</v>
      </c>
      <c r="Z144" s="293"/>
      <c r="AA144" s="294"/>
      <c r="AB144" s="95" t="str">
        <f>Assumptions!$D$63</f>
        <v>3 Bed houses</v>
      </c>
      <c r="AC144" s="96">
        <f>Assumptions!$C$63</f>
        <v>80</v>
      </c>
      <c r="AE144" s="90" t="s">
        <v>2</v>
      </c>
      <c r="AF144" s="90"/>
      <c r="AG144" s="91"/>
      <c r="AH144" s="95"/>
      <c r="AI144" s="300" t="str">
        <f>Assumptions!$A$16</f>
        <v>Zone 3</v>
      </c>
      <c r="AJ144" s="291"/>
      <c r="AK144" s="292"/>
      <c r="AL144" s="95" t="str">
        <f>Assumptions!$D$63</f>
        <v>3 Bed houses</v>
      </c>
      <c r="AM144" s="96">
        <f>Assumptions!$C$63</f>
        <v>80</v>
      </c>
    </row>
    <row r="145" spans="1:39" ht="11.1" customHeight="1" x14ac:dyDescent="0.25">
      <c r="A145" s="90" t="s">
        <v>3</v>
      </c>
      <c r="B145" s="90"/>
      <c r="C145" s="91"/>
      <c r="D145" s="104">
        <f>SUM(I142:I146)</f>
        <v>200</v>
      </c>
      <c r="E145" s="105" t="s">
        <v>55</v>
      </c>
      <c r="F145" s="155">
        <f>(Assumptions!C61/Assumptions!A215)+(Assumptions!C62/Assumptions!B215)+(Assumptions!C63/Assumptions!C215)+(Assumptions!C64/Assumptions!D215)+(Assumptions!C65/Assumptions!E215)</f>
        <v>6.0857142857142854</v>
      </c>
      <c r="G145" s="156" t="s">
        <v>108</v>
      </c>
      <c r="H145" s="95" t="str">
        <f>Assumptions!$D$64</f>
        <v>4 bed houses</v>
      </c>
      <c r="I145" s="96">
        <f>Assumptions!$C$64</f>
        <v>40</v>
      </c>
      <c r="K145" s="90" t="s">
        <v>3</v>
      </c>
      <c r="L145" s="90"/>
      <c r="M145" s="91"/>
      <c r="N145" s="104">
        <f>SUM(S142:S146)</f>
        <v>200</v>
      </c>
      <c r="O145" s="105" t="s">
        <v>55</v>
      </c>
      <c r="P145" s="155">
        <f>F145</f>
        <v>6.0857142857142854</v>
      </c>
      <c r="Q145" s="156" t="s">
        <v>108</v>
      </c>
      <c r="R145" s="95" t="str">
        <f>Assumptions!$D$64</f>
        <v>4 bed houses</v>
      </c>
      <c r="S145" s="96">
        <f>Assumptions!$C$64</f>
        <v>40</v>
      </c>
      <c r="U145" s="90" t="s">
        <v>3</v>
      </c>
      <c r="V145" s="90"/>
      <c r="W145" s="91"/>
      <c r="X145" s="104">
        <f>SUM(AC142:AC146)</f>
        <v>200</v>
      </c>
      <c r="Y145" s="105" t="s">
        <v>55</v>
      </c>
      <c r="Z145" s="155">
        <f>P145</f>
        <v>6.0857142857142854</v>
      </c>
      <c r="AA145" s="156" t="s">
        <v>108</v>
      </c>
      <c r="AB145" s="95" t="str">
        <f>Assumptions!$D$64</f>
        <v>4 bed houses</v>
      </c>
      <c r="AC145" s="96">
        <f>Assumptions!$C$64</f>
        <v>40</v>
      </c>
      <c r="AE145" s="90" t="s">
        <v>3</v>
      </c>
      <c r="AF145" s="90"/>
      <c r="AG145" s="91"/>
      <c r="AH145" s="104">
        <f>SUM(AM142:AM146)</f>
        <v>200</v>
      </c>
      <c r="AI145" s="105" t="s">
        <v>55</v>
      </c>
      <c r="AJ145" s="155">
        <f>Z145</f>
        <v>6.0857142857142854</v>
      </c>
      <c r="AK145" s="156" t="s">
        <v>108</v>
      </c>
      <c r="AL145" s="95" t="str">
        <f>Assumptions!$D$64</f>
        <v>4 bed houses</v>
      </c>
      <c r="AM145" s="96">
        <f>Assumptions!$C$64</f>
        <v>40</v>
      </c>
    </row>
    <row r="146" spans="1:39" ht="11.1" customHeight="1" x14ac:dyDescent="0.25">
      <c r="A146" s="111"/>
      <c r="B146" s="111"/>
      <c r="C146" s="111"/>
      <c r="D146" s="111"/>
      <c r="E146" s="111"/>
      <c r="F146" s="111"/>
      <c r="G146" s="157"/>
      <c r="H146" s="95" t="str">
        <f>Assumptions!$D$65</f>
        <v>5 bed house</v>
      </c>
      <c r="I146" s="96">
        <f>Assumptions!$C$65</f>
        <v>20</v>
      </c>
      <c r="K146" s="111"/>
      <c r="L146" s="111"/>
      <c r="M146" s="111"/>
      <c r="N146" s="111"/>
      <c r="O146" s="111"/>
      <c r="P146" s="111"/>
      <c r="Q146" s="157"/>
      <c r="R146" s="95" t="str">
        <f>Assumptions!$D$65</f>
        <v>5 bed house</v>
      </c>
      <c r="S146" s="96">
        <f>Assumptions!$C$65</f>
        <v>20</v>
      </c>
      <c r="U146" s="111"/>
      <c r="V146" s="111"/>
      <c r="W146" s="111"/>
      <c r="X146" s="111"/>
      <c r="Y146" s="111"/>
      <c r="Z146" s="111"/>
      <c r="AA146" s="157"/>
      <c r="AB146" s="95" t="str">
        <f>Assumptions!$D$65</f>
        <v>5 bed house</v>
      </c>
      <c r="AC146" s="96">
        <f>Assumptions!$C$65</f>
        <v>20</v>
      </c>
      <c r="AE146" s="111"/>
      <c r="AF146" s="111"/>
      <c r="AG146" s="111"/>
      <c r="AH146" s="111"/>
      <c r="AI146" s="111"/>
      <c r="AJ146" s="111"/>
      <c r="AK146" s="157"/>
      <c r="AL146" s="95" t="str">
        <f>Assumptions!$D$65</f>
        <v>5 bed house</v>
      </c>
      <c r="AM146" s="96">
        <f>Assumptions!$C$65</f>
        <v>20</v>
      </c>
    </row>
    <row r="147" spans="1:39" ht="11.1" customHeight="1" x14ac:dyDescent="0.25">
      <c r="A147" s="111"/>
      <c r="B147" s="111"/>
      <c r="C147" s="111"/>
      <c r="D147" s="111"/>
      <c r="E147" s="111"/>
      <c r="F147" s="111"/>
      <c r="G147" s="106"/>
      <c r="H147" s="111"/>
      <c r="I147" s="111"/>
      <c r="K147" s="111"/>
      <c r="L147" s="111"/>
      <c r="M147" s="111"/>
      <c r="N147" s="111"/>
      <c r="O147" s="111"/>
      <c r="P147" s="111"/>
      <c r="Q147" s="106"/>
      <c r="R147" s="111"/>
      <c r="S147" s="111"/>
      <c r="U147" s="111"/>
      <c r="V147" s="111"/>
      <c r="W147" s="111"/>
      <c r="X147" s="111"/>
      <c r="Y147" s="111"/>
      <c r="Z147" s="111"/>
      <c r="AA147" s="106"/>
      <c r="AB147" s="111"/>
      <c r="AC147" s="111"/>
      <c r="AE147" s="111"/>
      <c r="AF147" s="111"/>
      <c r="AG147" s="111"/>
      <c r="AH147" s="111"/>
      <c r="AI147" s="111"/>
      <c r="AJ147" s="111"/>
      <c r="AK147" s="106"/>
      <c r="AL147" s="111"/>
      <c r="AM147" s="111"/>
    </row>
    <row r="148" spans="1:39" ht="11.1" customHeight="1" x14ac:dyDescent="0.25">
      <c r="A148" s="90" t="s">
        <v>59</v>
      </c>
      <c r="B148" s="91"/>
      <c r="C148" s="91"/>
      <c r="D148" s="104">
        <f>(A151*C151)+(A152*C152)+(A153*C153)+(A154*C154)+(A155*C155)</f>
        <v>19580</v>
      </c>
      <c r="E148" s="105" t="s">
        <v>60</v>
      </c>
      <c r="F148" s="106"/>
      <c r="G148" s="112"/>
      <c r="H148" s="95"/>
      <c r="I148" s="106"/>
      <c r="K148" s="90" t="s">
        <v>59</v>
      </c>
      <c r="L148" s="91"/>
      <c r="M148" s="91"/>
      <c r="N148" s="104">
        <f>(K151*M151)+(K152*M152)+(K153*M153)+(K154*M154)+(K155*M155)</f>
        <v>19580</v>
      </c>
      <c r="O148" s="105" t="s">
        <v>60</v>
      </c>
      <c r="P148" s="106"/>
      <c r="Q148" s="112"/>
      <c r="R148" s="95"/>
      <c r="S148" s="106"/>
      <c r="U148" s="90" t="s">
        <v>59</v>
      </c>
      <c r="V148" s="91"/>
      <c r="W148" s="91"/>
      <c r="X148" s="104">
        <f>(U151*W151)+(U152*W152)+(U153*W153)+(U154*W154)+(U155*W155)</f>
        <v>19580</v>
      </c>
      <c r="Y148" s="105" t="s">
        <v>60</v>
      </c>
      <c r="Z148" s="106"/>
      <c r="AA148" s="112"/>
      <c r="AB148" s="95"/>
      <c r="AC148" s="106"/>
      <c r="AE148" s="90" t="s">
        <v>59</v>
      </c>
      <c r="AF148" s="91"/>
      <c r="AG148" s="91"/>
      <c r="AH148" s="104">
        <f>(AE151*AG151)+(AE152*AG152)+(AE153*AG153)+(AE154*AG154)+(AE155*AG155)</f>
        <v>19580</v>
      </c>
      <c r="AI148" s="105" t="s">
        <v>60</v>
      </c>
      <c r="AJ148" s="106"/>
      <c r="AK148" s="112"/>
      <c r="AL148" s="95"/>
      <c r="AM148" s="106"/>
    </row>
    <row r="149" spans="1:39" ht="11.1" customHeight="1" x14ac:dyDescent="0.25">
      <c r="A149" s="113" t="s">
        <v>4</v>
      </c>
      <c r="B149" s="114"/>
      <c r="C149" s="114"/>
      <c r="D149" s="114"/>
      <c r="E149" s="114"/>
      <c r="F149" s="114"/>
      <c r="G149" s="114"/>
      <c r="H149" s="114"/>
      <c r="I149" s="115"/>
      <c r="K149" s="113" t="s">
        <v>4</v>
      </c>
      <c r="L149" s="114"/>
      <c r="M149" s="114"/>
      <c r="N149" s="114"/>
      <c r="O149" s="114"/>
      <c r="P149" s="114"/>
      <c r="Q149" s="114"/>
      <c r="R149" s="114"/>
      <c r="S149" s="115"/>
      <c r="U149" s="113" t="s">
        <v>4</v>
      </c>
      <c r="V149" s="114"/>
      <c r="W149" s="114"/>
      <c r="X149" s="114"/>
      <c r="Y149" s="114"/>
      <c r="Z149" s="114"/>
      <c r="AA149" s="114"/>
      <c r="AB149" s="114"/>
      <c r="AC149" s="115"/>
      <c r="AE149" s="113" t="s">
        <v>4</v>
      </c>
      <c r="AF149" s="114"/>
      <c r="AG149" s="114"/>
      <c r="AH149" s="114"/>
      <c r="AI149" s="114"/>
      <c r="AJ149" s="114"/>
      <c r="AK149" s="114"/>
      <c r="AL149" s="114"/>
      <c r="AM149" s="115"/>
    </row>
    <row r="150" spans="1:39" ht="11.1" customHeight="1" x14ac:dyDescent="0.25">
      <c r="A150" s="91" t="s">
        <v>62</v>
      </c>
      <c r="B150" s="91"/>
      <c r="C150" s="116"/>
      <c r="D150" s="116"/>
      <c r="E150" s="116"/>
      <c r="F150" s="116"/>
      <c r="G150" s="116"/>
      <c r="H150" s="116"/>
      <c r="I150" s="106"/>
      <c r="K150" s="91" t="s">
        <v>62</v>
      </c>
      <c r="L150" s="91"/>
      <c r="M150" s="116"/>
      <c r="N150" s="116"/>
      <c r="O150" s="116"/>
      <c r="P150" s="116"/>
      <c r="Q150" s="116"/>
      <c r="R150" s="116"/>
      <c r="S150" s="106"/>
      <c r="U150" s="91" t="s">
        <v>62</v>
      </c>
      <c r="V150" s="91"/>
      <c r="W150" s="116"/>
      <c r="X150" s="116"/>
      <c r="Y150" s="116"/>
      <c r="Z150" s="116"/>
      <c r="AA150" s="116"/>
      <c r="AB150" s="116"/>
      <c r="AC150" s="106"/>
      <c r="AE150" s="91" t="s">
        <v>62</v>
      </c>
      <c r="AF150" s="91"/>
      <c r="AG150" s="116"/>
      <c r="AH150" s="116"/>
      <c r="AI150" s="116"/>
      <c r="AJ150" s="116"/>
      <c r="AK150" s="116"/>
      <c r="AL150" s="116"/>
      <c r="AM150" s="106"/>
    </row>
    <row r="151" spans="1:39" ht="11.1" customHeight="1" x14ac:dyDescent="0.25">
      <c r="A151" s="117">
        <f>I142</f>
        <v>20</v>
      </c>
      <c r="B151" s="95" t="s">
        <v>31</v>
      </c>
      <c r="C151" s="118">
        <f>Assumptions!$B$22</f>
        <v>65</v>
      </c>
      <c r="D151" s="119" t="s">
        <v>5</v>
      </c>
      <c r="E151" s="120">
        <f>Assumptions!$C$32</f>
        <v>2400</v>
      </c>
      <c r="F151" s="119" t="s">
        <v>6</v>
      </c>
      <c r="G151" s="116"/>
      <c r="H151" s="116"/>
      <c r="I151" s="121">
        <f>A151*C151*E151</f>
        <v>3120000</v>
      </c>
      <c r="K151" s="117">
        <f>S142</f>
        <v>20</v>
      </c>
      <c r="L151" s="95" t="s">
        <v>31</v>
      </c>
      <c r="M151" s="118">
        <f>Assumptions!$B$22</f>
        <v>65</v>
      </c>
      <c r="N151" s="119" t="s">
        <v>5</v>
      </c>
      <c r="O151" s="120">
        <f>Assumptions!$C$33</f>
        <v>2700</v>
      </c>
      <c r="P151" s="119" t="s">
        <v>6</v>
      </c>
      <c r="Q151" s="116"/>
      <c r="R151" s="116"/>
      <c r="S151" s="121">
        <f>K151*M151*O151</f>
        <v>3510000</v>
      </c>
      <c r="U151" s="117">
        <f>AC142</f>
        <v>20</v>
      </c>
      <c r="V151" s="95" t="s">
        <v>31</v>
      </c>
      <c r="W151" s="118">
        <f>Assumptions!$B$22</f>
        <v>65</v>
      </c>
      <c r="X151" s="119" t="s">
        <v>5</v>
      </c>
      <c r="Y151" s="120">
        <f>Assumptions!$C$34</f>
        <v>2700</v>
      </c>
      <c r="Z151" s="119" t="s">
        <v>6</v>
      </c>
      <c r="AA151" s="116"/>
      <c r="AB151" s="116"/>
      <c r="AC151" s="121">
        <f>U151*W151*Y151</f>
        <v>3510000</v>
      </c>
      <c r="AE151" s="117">
        <f>AM142</f>
        <v>20</v>
      </c>
      <c r="AF151" s="95" t="s">
        <v>31</v>
      </c>
      <c r="AG151" s="118">
        <f>Assumptions!$B$22</f>
        <v>65</v>
      </c>
      <c r="AH151" s="119" t="s">
        <v>5</v>
      </c>
      <c r="AI151" s="120">
        <f>Assumptions!$C$35</f>
        <v>2853</v>
      </c>
      <c r="AJ151" s="119" t="s">
        <v>6</v>
      </c>
      <c r="AK151" s="116"/>
      <c r="AL151" s="116"/>
      <c r="AM151" s="121">
        <f>AE151*AG151*AI151</f>
        <v>3708900</v>
      </c>
    </row>
    <row r="152" spans="1:39" ht="11.1" customHeight="1" x14ac:dyDescent="0.25">
      <c r="A152" s="117">
        <f t="shared" ref="A152:A155" si="0">I143</f>
        <v>40</v>
      </c>
      <c r="B152" s="95" t="s">
        <v>32</v>
      </c>
      <c r="C152" s="118">
        <f>Assumptions!$B$23</f>
        <v>75</v>
      </c>
      <c r="D152" s="119" t="s">
        <v>5</v>
      </c>
      <c r="E152" s="120">
        <f>Assumptions!$D$32</f>
        <v>2550</v>
      </c>
      <c r="F152" s="119" t="s">
        <v>6</v>
      </c>
      <c r="G152" s="116"/>
      <c r="H152" s="116"/>
      <c r="I152" s="121">
        <f>A152*C152*E152</f>
        <v>7650000</v>
      </c>
      <c r="K152" s="117">
        <f t="shared" ref="K152:K155" si="1">S143</f>
        <v>40</v>
      </c>
      <c r="L152" s="95" t="s">
        <v>32</v>
      </c>
      <c r="M152" s="118">
        <f>Assumptions!$B$23</f>
        <v>75</v>
      </c>
      <c r="N152" s="119" t="s">
        <v>5</v>
      </c>
      <c r="O152" s="120">
        <f>Assumptions!$D$33</f>
        <v>2800</v>
      </c>
      <c r="P152" s="119" t="s">
        <v>6</v>
      </c>
      <c r="Q152" s="116"/>
      <c r="R152" s="116"/>
      <c r="S152" s="121">
        <f>K152*M152*O152</f>
        <v>8400000</v>
      </c>
      <c r="U152" s="117">
        <f t="shared" ref="U152:U155" si="2">AC143</f>
        <v>40</v>
      </c>
      <c r="V152" s="95" t="s">
        <v>32</v>
      </c>
      <c r="W152" s="118">
        <f>Assumptions!$B$23</f>
        <v>75</v>
      </c>
      <c r="X152" s="119" t="s">
        <v>5</v>
      </c>
      <c r="Y152" s="120">
        <f>Assumptions!$D$34</f>
        <v>2800</v>
      </c>
      <c r="Z152" s="119" t="s">
        <v>6</v>
      </c>
      <c r="AA152" s="116"/>
      <c r="AB152" s="116"/>
      <c r="AC152" s="121">
        <f>U152*W152*Y152</f>
        <v>8400000</v>
      </c>
      <c r="AE152" s="117">
        <f t="shared" ref="AE152:AE155" si="3">AM143</f>
        <v>40</v>
      </c>
      <c r="AF152" s="95" t="s">
        <v>32</v>
      </c>
      <c r="AG152" s="118">
        <f>Assumptions!$B$23</f>
        <v>75</v>
      </c>
      <c r="AH152" s="119" t="s">
        <v>5</v>
      </c>
      <c r="AI152" s="120">
        <f>Assumptions!$D$35</f>
        <v>3390</v>
      </c>
      <c r="AJ152" s="119" t="s">
        <v>6</v>
      </c>
      <c r="AK152" s="116"/>
      <c r="AL152" s="116"/>
      <c r="AM152" s="121">
        <f>AE152*AG152*AI152</f>
        <v>10170000</v>
      </c>
    </row>
    <row r="153" spans="1:39" ht="11.1" customHeight="1" x14ac:dyDescent="0.25">
      <c r="A153" s="117">
        <f t="shared" si="0"/>
        <v>80</v>
      </c>
      <c r="B153" s="95" t="s">
        <v>33</v>
      </c>
      <c r="C153" s="118">
        <f>Assumptions!$B$24</f>
        <v>90</v>
      </c>
      <c r="D153" s="119" t="s">
        <v>5</v>
      </c>
      <c r="E153" s="120">
        <f>Assumptions!$E$32</f>
        <v>2475</v>
      </c>
      <c r="F153" s="119" t="s">
        <v>6</v>
      </c>
      <c r="G153" s="116"/>
      <c r="H153" s="116"/>
      <c r="I153" s="121">
        <f>A153*C153*E153</f>
        <v>17820000</v>
      </c>
      <c r="K153" s="117">
        <f t="shared" si="1"/>
        <v>80</v>
      </c>
      <c r="L153" s="95" t="s">
        <v>33</v>
      </c>
      <c r="M153" s="118">
        <f>Assumptions!$B$24</f>
        <v>90</v>
      </c>
      <c r="N153" s="119" t="s">
        <v>5</v>
      </c>
      <c r="O153" s="120">
        <f>Assumptions!$E$33</f>
        <v>2700</v>
      </c>
      <c r="P153" s="119" t="s">
        <v>6</v>
      </c>
      <c r="Q153" s="116"/>
      <c r="R153" s="116"/>
      <c r="S153" s="121">
        <f>K153*M153*O153</f>
        <v>19440000</v>
      </c>
      <c r="U153" s="117">
        <f t="shared" si="2"/>
        <v>80</v>
      </c>
      <c r="V153" s="95" t="s">
        <v>33</v>
      </c>
      <c r="W153" s="118">
        <f>Assumptions!$B$24</f>
        <v>90</v>
      </c>
      <c r="X153" s="119" t="s">
        <v>5</v>
      </c>
      <c r="Y153" s="120">
        <f>Assumptions!$E$34</f>
        <v>2700</v>
      </c>
      <c r="Z153" s="119" t="s">
        <v>6</v>
      </c>
      <c r="AA153" s="116"/>
      <c r="AB153" s="116"/>
      <c r="AC153" s="121">
        <f>U153*W153*Y153</f>
        <v>19440000</v>
      </c>
      <c r="AE153" s="117">
        <f t="shared" si="3"/>
        <v>80</v>
      </c>
      <c r="AF153" s="95" t="s">
        <v>33</v>
      </c>
      <c r="AG153" s="118">
        <f>Assumptions!$B$24</f>
        <v>90</v>
      </c>
      <c r="AH153" s="119" t="s">
        <v>5</v>
      </c>
      <c r="AI153" s="120">
        <f>Assumptions!$E$35</f>
        <v>3337</v>
      </c>
      <c r="AJ153" s="119" t="s">
        <v>6</v>
      </c>
      <c r="AK153" s="116"/>
      <c r="AL153" s="116"/>
      <c r="AM153" s="121">
        <f>AE153*AG153*AI153</f>
        <v>24026400</v>
      </c>
    </row>
    <row r="154" spans="1:39" ht="11.1" customHeight="1" x14ac:dyDescent="0.25">
      <c r="A154" s="117">
        <f t="shared" si="0"/>
        <v>40</v>
      </c>
      <c r="B154" s="95" t="s">
        <v>34</v>
      </c>
      <c r="C154" s="118">
        <f>Assumptions!$B$25</f>
        <v>120</v>
      </c>
      <c r="D154" s="119" t="s">
        <v>5</v>
      </c>
      <c r="E154" s="120">
        <f>Assumptions!$F$32</f>
        <v>2475</v>
      </c>
      <c r="F154" s="119" t="s">
        <v>6</v>
      </c>
      <c r="G154" s="116"/>
      <c r="H154" s="116"/>
      <c r="I154" s="121">
        <f>A154*C154*E154</f>
        <v>11880000</v>
      </c>
      <c r="K154" s="117">
        <f t="shared" si="1"/>
        <v>40</v>
      </c>
      <c r="L154" s="95" t="s">
        <v>34</v>
      </c>
      <c r="M154" s="118">
        <f>Assumptions!$B$25</f>
        <v>120</v>
      </c>
      <c r="N154" s="119" t="s">
        <v>5</v>
      </c>
      <c r="O154" s="120">
        <f>Assumptions!$F$33</f>
        <v>2700</v>
      </c>
      <c r="P154" s="119" t="s">
        <v>6</v>
      </c>
      <c r="Q154" s="116"/>
      <c r="R154" s="116"/>
      <c r="S154" s="121">
        <f>K154*M154*O154</f>
        <v>12960000</v>
      </c>
      <c r="U154" s="117">
        <f t="shared" si="2"/>
        <v>40</v>
      </c>
      <c r="V154" s="95" t="s">
        <v>34</v>
      </c>
      <c r="W154" s="118">
        <f>Assumptions!$B$25</f>
        <v>120</v>
      </c>
      <c r="X154" s="119" t="s">
        <v>5</v>
      </c>
      <c r="Y154" s="120">
        <f>Assumptions!$F$34</f>
        <v>2700</v>
      </c>
      <c r="Z154" s="119" t="s">
        <v>6</v>
      </c>
      <c r="AA154" s="116"/>
      <c r="AB154" s="116"/>
      <c r="AC154" s="121">
        <f>U154*W154*Y154</f>
        <v>12960000</v>
      </c>
      <c r="AE154" s="117">
        <f t="shared" si="3"/>
        <v>40</v>
      </c>
      <c r="AF154" s="95" t="s">
        <v>34</v>
      </c>
      <c r="AG154" s="118">
        <f>Assumptions!$B$25</f>
        <v>120</v>
      </c>
      <c r="AH154" s="119" t="s">
        <v>5</v>
      </c>
      <c r="AI154" s="120">
        <f>Assumptions!$F$35</f>
        <v>3122</v>
      </c>
      <c r="AJ154" s="119" t="s">
        <v>6</v>
      </c>
      <c r="AK154" s="116"/>
      <c r="AL154" s="116"/>
      <c r="AM154" s="121">
        <f>AE154*AG154*AI154</f>
        <v>14985600</v>
      </c>
    </row>
    <row r="155" spans="1:39" ht="11.1" customHeight="1" x14ac:dyDescent="0.25">
      <c r="A155" s="117">
        <f t="shared" si="0"/>
        <v>20</v>
      </c>
      <c r="B155" s="95" t="s">
        <v>35</v>
      </c>
      <c r="C155" s="120">
        <f>Assumptions!$B$26</f>
        <v>164</v>
      </c>
      <c r="D155" s="119" t="s">
        <v>5</v>
      </c>
      <c r="E155" s="120">
        <f>Assumptions!$G$32</f>
        <v>2400</v>
      </c>
      <c r="F155" s="119" t="s">
        <v>6</v>
      </c>
      <c r="G155" s="116"/>
      <c r="H155" s="116"/>
      <c r="I155" s="121">
        <f>A155*C155*E155</f>
        <v>7872000</v>
      </c>
      <c r="K155" s="117">
        <f t="shared" si="1"/>
        <v>20</v>
      </c>
      <c r="L155" s="95" t="s">
        <v>35</v>
      </c>
      <c r="M155" s="120">
        <f>Assumptions!$B$26</f>
        <v>164</v>
      </c>
      <c r="N155" s="119" t="s">
        <v>5</v>
      </c>
      <c r="O155" s="120">
        <f>Assumptions!$G$33</f>
        <v>2600</v>
      </c>
      <c r="P155" s="119" t="s">
        <v>6</v>
      </c>
      <c r="Q155" s="116"/>
      <c r="R155" s="116"/>
      <c r="S155" s="121">
        <f>K155*M155*O155</f>
        <v>8528000</v>
      </c>
      <c r="U155" s="117">
        <f t="shared" si="2"/>
        <v>20</v>
      </c>
      <c r="V155" s="95" t="s">
        <v>35</v>
      </c>
      <c r="W155" s="120">
        <f>Assumptions!$B$26</f>
        <v>164</v>
      </c>
      <c r="X155" s="119" t="s">
        <v>5</v>
      </c>
      <c r="Y155" s="120">
        <f>Assumptions!$G$34</f>
        <v>2600</v>
      </c>
      <c r="Z155" s="119" t="s">
        <v>6</v>
      </c>
      <c r="AA155" s="116"/>
      <c r="AB155" s="116"/>
      <c r="AC155" s="121">
        <f>U155*W155*Y155</f>
        <v>8528000</v>
      </c>
      <c r="AE155" s="117">
        <f t="shared" si="3"/>
        <v>20</v>
      </c>
      <c r="AF155" s="95" t="s">
        <v>35</v>
      </c>
      <c r="AG155" s="120">
        <f>Assumptions!$B$26</f>
        <v>164</v>
      </c>
      <c r="AH155" s="119" t="s">
        <v>5</v>
      </c>
      <c r="AI155" s="120">
        <f>Assumptions!$G$35</f>
        <v>2906</v>
      </c>
      <c r="AJ155" s="119" t="s">
        <v>6</v>
      </c>
      <c r="AK155" s="116"/>
      <c r="AL155" s="116"/>
      <c r="AM155" s="121">
        <f>AE155*AG155*AI155</f>
        <v>9531680</v>
      </c>
    </row>
    <row r="156" spans="1:39" ht="11.1" customHeight="1" x14ac:dyDescent="0.25">
      <c r="A156" s="114"/>
      <c r="B156" s="114"/>
      <c r="C156" s="114"/>
      <c r="D156" s="122"/>
      <c r="E156" s="114"/>
      <c r="F156" s="122"/>
      <c r="G156" s="114"/>
      <c r="H156" s="114"/>
      <c r="I156" s="123"/>
      <c r="K156" s="114"/>
      <c r="L156" s="114"/>
      <c r="M156" s="114"/>
      <c r="N156" s="122"/>
      <c r="O156" s="114"/>
      <c r="P156" s="122"/>
      <c r="Q156" s="114"/>
      <c r="R156" s="114"/>
      <c r="S156" s="123"/>
      <c r="U156" s="114"/>
      <c r="V156" s="114"/>
      <c r="W156" s="114"/>
      <c r="X156" s="122"/>
      <c r="Y156" s="114"/>
      <c r="Z156" s="122"/>
      <c r="AA156" s="114"/>
      <c r="AB156" s="114"/>
      <c r="AC156" s="123"/>
      <c r="AE156" s="114"/>
      <c r="AF156" s="114"/>
      <c r="AG156" s="114"/>
      <c r="AH156" s="122"/>
      <c r="AI156" s="114"/>
      <c r="AJ156" s="122"/>
      <c r="AK156" s="114"/>
      <c r="AL156" s="114"/>
      <c r="AM156" s="123"/>
    </row>
    <row r="157" spans="1:39" ht="11.1" customHeight="1" x14ac:dyDescent="0.25">
      <c r="A157" s="91" t="str">
        <f>Assumptions!$D$12</f>
        <v>Intermediate</v>
      </c>
      <c r="B157" s="91"/>
      <c r="C157" s="107">
        <f>Assumptions!$D$18</f>
        <v>0.6</v>
      </c>
      <c r="D157" s="119" t="s">
        <v>63</v>
      </c>
      <c r="E157" s="116"/>
      <c r="F157" s="119"/>
      <c r="G157" s="116"/>
      <c r="H157" s="116"/>
      <c r="I157" s="124"/>
      <c r="K157" s="91" t="str">
        <f>Assumptions!$D$12</f>
        <v>Intermediate</v>
      </c>
      <c r="L157" s="91"/>
      <c r="M157" s="107">
        <f>Assumptions!$D$18</f>
        <v>0.6</v>
      </c>
      <c r="N157" s="119" t="s">
        <v>63</v>
      </c>
      <c r="O157" s="116"/>
      <c r="P157" s="119"/>
      <c r="Q157" s="116"/>
      <c r="R157" s="116"/>
      <c r="S157" s="124"/>
      <c r="U157" s="91" t="str">
        <f>Assumptions!$D$12</f>
        <v>Intermediate</v>
      </c>
      <c r="V157" s="91"/>
      <c r="W157" s="107">
        <f>Assumptions!$D$18</f>
        <v>0.6</v>
      </c>
      <c r="X157" s="119" t="s">
        <v>63</v>
      </c>
      <c r="Y157" s="116"/>
      <c r="Z157" s="119"/>
      <c r="AA157" s="116"/>
      <c r="AB157" s="116"/>
      <c r="AC157" s="124"/>
      <c r="AE157" s="91" t="str">
        <f>Assumptions!$D$12</f>
        <v>Intermediate</v>
      </c>
      <c r="AF157" s="91"/>
      <c r="AG157" s="107">
        <f>Assumptions!$D$18</f>
        <v>0.6</v>
      </c>
      <c r="AH157" s="119" t="s">
        <v>63</v>
      </c>
      <c r="AI157" s="116"/>
      <c r="AJ157" s="119"/>
      <c r="AK157" s="116"/>
      <c r="AL157" s="116"/>
      <c r="AM157" s="124"/>
    </row>
    <row r="158" spans="1:39" ht="11.1" customHeight="1" x14ac:dyDescent="0.25">
      <c r="A158" s="117">
        <f>D146*C147*0.3</f>
        <v>0</v>
      </c>
      <c r="B158" s="95" t="s">
        <v>31</v>
      </c>
      <c r="C158" s="125">
        <f>C151</f>
        <v>65</v>
      </c>
      <c r="D158" s="119" t="s">
        <v>7</v>
      </c>
      <c r="E158" s="116">
        <f>E151*C157</f>
        <v>1440</v>
      </c>
      <c r="F158" s="119" t="s">
        <v>6</v>
      </c>
      <c r="G158" s="116"/>
      <c r="H158" s="116"/>
      <c r="I158" s="121">
        <f>A158*C158*E158</f>
        <v>0</v>
      </c>
      <c r="K158" s="117">
        <f>N146*M147*0.3</f>
        <v>0</v>
      </c>
      <c r="L158" s="95" t="s">
        <v>31</v>
      </c>
      <c r="M158" s="125">
        <f>M151</f>
        <v>65</v>
      </c>
      <c r="N158" s="119" t="s">
        <v>7</v>
      </c>
      <c r="O158" s="116">
        <f>O151*M157</f>
        <v>1620</v>
      </c>
      <c r="P158" s="119" t="s">
        <v>6</v>
      </c>
      <c r="Q158" s="116"/>
      <c r="R158" s="116"/>
      <c r="S158" s="121">
        <f>K158*M158*O158</f>
        <v>0</v>
      </c>
      <c r="U158" s="117">
        <f>X146*W147*0.3</f>
        <v>0</v>
      </c>
      <c r="V158" s="95" t="s">
        <v>31</v>
      </c>
      <c r="W158" s="125">
        <f>W151</f>
        <v>65</v>
      </c>
      <c r="X158" s="119" t="s">
        <v>7</v>
      </c>
      <c r="Y158" s="116">
        <f>Y151*W157</f>
        <v>1620</v>
      </c>
      <c r="Z158" s="119" t="s">
        <v>6</v>
      </c>
      <c r="AA158" s="116"/>
      <c r="AB158" s="116"/>
      <c r="AC158" s="121">
        <f>U158*W158*Y158</f>
        <v>0</v>
      </c>
      <c r="AE158" s="117">
        <f>AH146*AG147*0.3</f>
        <v>0</v>
      </c>
      <c r="AF158" s="95" t="s">
        <v>31</v>
      </c>
      <c r="AG158" s="125">
        <f>AG151</f>
        <v>65</v>
      </c>
      <c r="AH158" s="119" t="s">
        <v>7</v>
      </c>
      <c r="AI158" s="116">
        <f>AI151*AG157</f>
        <v>1711.8</v>
      </c>
      <c r="AJ158" s="119" t="s">
        <v>6</v>
      </c>
      <c r="AK158" s="116"/>
      <c r="AL158" s="116"/>
      <c r="AM158" s="121">
        <f>AE158*AG158*AI158</f>
        <v>0</v>
      </c>
    </row>
    <row r="159" spans="1:39" ht="11.1" customHeight="1" x14ac:dyDescent="0.25">
      <c r="A159" s="117">
        <f>D146*C147*0.5</f>
        <v>0</v>
      </c>
      <c r="B159" s="95" t="s">
        <v>64</v>
      </c>
      <c r="C159" s="125">
        <f>C152</f>
        <v>75</v>
      </c>
      <c r="D159" s="119" t="s">
        <v>7</v>
      </c>
      <c r="E159" s="116">
        <f>E152*C157</f>
        <v>1530</v>
      </c>
      <c r="F159" s="119" t="s">
        <v>6</v>
      </c>
      <c r="G159" s="116"/>
      <c r="H159" s="116"/>
      <c r="I159" s="121">
        <f>A159*C159*E159</f>
        <v>0</v>
      </c>
      <c r="K159" s="117">
        <f>N146*M147*0.5</f>
        <v>0</v>
      </c>
      <c r="L159" s="95" t="s">
        <v>64</v>
      </c>
      <c r="M159" s="125">
        <f>M152</f>
        <v>75</v>
      </c>
      <c r="N159" s="119" t="s">
        <v>7</v>
      </c>
      <c r="O159" s="116">
        <f>O152*M157</f>
        <v>1680</v>
      </c>
      <c r="P159" s="119" t="s">
        <v>6</v>
      </c>
      <c r="Q159" s="116"/>
      <c r="R159" s="116"/>
      <c r="S159" s="121">
        <f>K159*M159*O159</f>
        <v>0</v>
      </c>
      <c r="U159" s="117">
        <f>X146*W147*0.5</f>
        <v>0</v>
      </c>
      <c r="V159" s="95" t="s">
        <v>64</v>
      </c>
      <c r="W159" s="125">
        <f>W152</f>
        <v>75</v>
      </c>
      <c r="X159" s="119" t="s">
        <v>7</v>
      </c>
      <c r="Y159" s="116">
        <f>Y152*W157</f>
        <v>1680</v>
      </c>
      <c r="Z159" s="119" t="s">
        <v>6</v>
      </c>
      <c r="AA159" s="116"/>
      <c r="AB159" s="116"/>
      <c r="AC159" s="121">
        <f>U159*W159*Y159</f>
        <v>0</v>
      </c>
      <c r="AE159" s="117">
        <f>AH146*AG147*0.5</f>
        <v>0</v>
      </c>
      <c r="AF159" s="95" t="s">
        <v>64</v>
      </c>
      <c r="AG159" s="125">
        <f>AG152</f>
        <v>75</v>
      </c>
      <c r="AH159" s="119" t="s">
        <v>7</v>
      </c>
      <c r="AI159" s="116">
        <f>AI152*AG157</f>
        <v>2034</v>
      </c>
      <c r="AJ159" s="119" t="s">
        <v>6</v>
      </c>
      <c r="AK159" s="116"/>
      <c r="AL159" s="116"/>
      <c r="AM159" s="121">
        <f>AE159*AG159*AI159</f>
        <v>0</v>
      </c>
    </row>
    <row r="160" spans="1:39" ht="11.1" customHeight="1" x14ac:dyDescent="0.25">
      <c r="A160" s="117">
        <f>D146*C147*0.2</f>
        <v>0</v>
      </c>
      <c r="B160" s="95" t="s">
        <v>65</v>
      </c>
      <c r="C160" s="125">
        <f>C153</f>
        <v>90</v>
      </c>
      <c r="D160" s="119" t="s">
        <v>7</v>
      </c>
      <c r="E160" s="116">
        <f>E153*C157</f>
        <v>1485</v>
      </c>
      <c r="F160" s="119" t="s">
        <v>6</v>
      </c>
      <c r="G160" s="116"/>
      <c r="H160" s="116"/>
      <c r="I160" s="121">
        <f>A160*C160*E160</f>
        <v>0</v>
      </c>
      <c r="K160" s="117">
        <f>N146*M147*0.2</f>
        <v>0</v>
      </c>
      <c r="L160" s="95" t="s">
        <v>65</v>
      </c>
      <c r="M160" s="125">
        <f>M153</f>
        <v>90</v>
      </c>
      <c r="N160" s="119" t="s">
        <v>7</v>
      </c>
      <c r="O160" s="116">
        <f>O153*M157</f>
        <v>1620</v>
      </c>
      <c r="P160" s="119" t="s">
        <v>6</v>
      </c>
      <c r="Q160" s="116"/>
      <c r="R160" s="116"/>
      <c r="S160" s="121">
        <f>K160*M160*O160</f>
        <v>0</v>
      </c>
      <c r="U160" s="117">
        <f>X146*W147*0.2</f>
        <v>0</v>
      </c>
      <c r="V160" s="95" t="s">
        <v>65</v>
      </c>
      <c r="W160" s="125">
        <f>W153</f>
        <v>90</v>
      </c>
      <c r="X160" s="119" t="s">
        <v>7</v>
      </c>
      <c r="Y160" s="116">
        <f>Y153*W157</f>
        <v>1620</v>
      </c>
      <c r="Z160" s="119" t="s">
        <v>6</v>
      </c>
      <c r="AA160" s="116"/>
      <c r="AB160" s="116"/>
      <c r="AC160" s="121">
        <f>U160*W160*Y160</f>
        <v>0</v>
      </c>
      <c r="AE160" s="117">
        <f>AH146*AG147*0.2</f>
        <v>0</v>
      </c>
      <c r="AF160" s="95" t="s">
        <v>65</v>
      </c>
      <c r="AG160" s="125">
        <f>AG153</f>
        <v>90</v>
      </c>
      <c r="AH160" s="119" t="s">
        <v>7</v>
      </c>
      <c r="AI160" s="116">
        <f>AI153*AG157</f>
        <v>2002.1999999999998</v>
      </c>
      <c r="AJ160" s="119" t="s">
        <v>6</v>
      </c>
      <c r="AK160" s="116"/>
      <c r="AL160" s="116"/>
      <c r="AM160" s="121">
        <f>AE160*AG160*AI160</f>
        <v>0</v>
      </c>
    </row>
    <row r="161" spans="1:39" ht="11.1" customHeight="1" x14ac:dyDescent="0.25">
      <c r="A161" s="126"/>
      <c r="B161" s="114"/>
      <c r="C161" s="127"/>
      <c r="D161" s="122"/>
      <c r="E161" s="114"/>
      <c r="F161" s="122"/>
      <c r="G161" s="114"/>
      <c r="H161" s="114"/>
      <c r="I161" s="128"/>
      <c r="K161" s="126"/>
      <c r="L161" s="114"/>
      <c r="M161" s="127"/>
      <c r="N161" s="122"/>
      <c r="O161" s="114"/>
      <c r="P161" s="122"/>
      <c r="Q161" s="114"/>
      <c r="R161" s="114"/>
      <c r="S161" s="128"/>
      <c r="U161" s="126"/>
      <c r="V161" s="114"/>
      <c r="W161" s="127"/>
      <c r="X161" s="122"/>
      <c r="Y161" s="114"/>
      <c r="Z161" s="122"/>
      <c r="AA161" s="114"/>
      <c r="AB161" s="114"/>
      <c r="AC161" s="128"/>
      <c r="AE161" s="126"/>
      <c r="AF161" s="114"/>
      <c r="AG161" s="127"/>
      <c r="AH161" s="122"/>
      <c r="AI161" s="114"/>
      <c r="AJ161" s="122"/>
      <c r="AK161" s="114"/>
      <c r="AL161" s="114"/>
      <c r="AM161" s="128"/>
    </row>
    <row r="162" spans="1:39" ht="11.1" customHeight="1" x14ac:dyDescent="0.25">
      <c r="A162" s="91" t="str">
        <f>Assumptions!$E$12</f>
        <v>Social Rent</v>
      </c>
      <c r="B162" s="91"/>
      <c r="C162" s="107">
        <f>Assumptions!$E$18</f>
        <v>0.4</v>
      </c>
      <c r="D162" s="119" t="s">
        <v>63</v>
      </c>
      <c r="E162" s="116"/>
      <c r="F162" s="119"/>
      <c r="G162" s="116"/>
      <c r="H162" s="116"/>
      <c r="I162" s="124"/>
      <c r="K162" s="91" t="str">
        <f>Assumptions!$E$12</f>
        <v>Social Rent</v>
      </c>
      <c r="L162" s="91"/>
      <c r="M162" s="107">
        <f>Assumptions!$E$18</f>
        <v>0.4</v>
      </c>
      <c r="N162" s="119" t="s">
        <v>63</v>
      </c>
      <c r="O162" s="116"/>
      <c r="P162" s="119"/>
      <c r="Q162" s="116"/>
      <c r="R162" s="116"/>
      <c r="S162" s="124"/>
      <c r="U162" s="91" t="str">
        <f>Assumptions!$E$12</f>
        <v>Social Rent</v>
      </c>
      <c r="V162" s="91"/>
      <c r="W162" s="107">
        <f>Assumptions!$E$18</f>
        <v>0.4</v>
      </c>
      <c r="X162" s="119" t="s">
        <v>63</v>
      </c>
      <c r="Y162" s="116"/>
      <c r="Z162" s="119"/>
      <c r="AA162" s="116"/>
      <c r="AB162" s="116"/>
      <c r="AC162" s="124"/>
      <c r="AE162" s="91" t="str">
        <f>Assumptions!$E$12</f>
        <v>Social Rent</v>
      </c>
      <c r="AF162" s="91"/>
      <c r="AG162" s="107">
        <f>Assumptions!$E$18</f>
        <v>0.4</v>
      </c>
      <c r="AH162" s="119" t="s">
        <v>63</v>
      </c>
      <c r="AI162" s="116"/>
      <c r="AJ162" s="119"/>
      <c r="AK162" s="116"/>
      <c r="AL162" s="116"/>
      <c r="AM162" s="124"/>
    </row>
    <row r="163" spans="1:39" ht="11.1" customHeight="1" x14ac:dyDescent="0.25">
      <c r="A163" s="117">
        <f>D146*E147*0.3</f>
        <v>0</v>
      </c>
      <c r="B163" s="95" t="s">
        <v>31</v>
      </c>
      <c r="C163" s="125">
        <f>C151</f>
        <v>65</v>
      </c>
      <c r="D163" s="119" t="s">
        <v>66</v>
      </c>
      <c r="E163" s="116">
        <f>E151*C162</f>
        <v>960</v>
      </c>
      <c r="F163" s="119" t="s">
        <v>6</v>
      </c>
      <c r="G163" s="116"/>
      <c r="H163" s="116"/>
      <c r="I163" s="121">
        <f>A163*C163*E163</f>
        <v>0</v>
      </c>
      <c r="K163" s="117">
        <f>N146*O147*0.3</f>
        <v>0</v>
      </c>
      <c r="L163" s="95" t="s">
        <v>31</v>
      </c>
      <c r="M163" s="125">
        <f>M151</f>
        <v>65</v>
      </c>
      <c r="N163" s="119" t="s">
        <v>66</v>
      </c>
      <c r="O163" s="116">
        <f>O151*M162</f>
        <v>1080</v>
      </c>
      <c r="P163" s="119" t="s">
        <v>6</v>
      </c>
      <c r="Q163" s="116"/>
      <c r="R163" s="116"/>
      <c r="S163" s="121">
        <f>K163*M163*O163</f>
        <v>0</v>
      </c>
      <c r="U163" s="117">
        <f>X146*Y147*0.3</f>
        <v>0</v>
      </c>
      <c r="V163" s="95" t="s">
        <v>31</v>
      </c>
      <c r="W163" s="125">
        <f>W151</f>
        <v>65</v>
      </c>
      <c r="X163" s="119" t="s">
        <v>66</v>
      </c>
      <c r="Y163" s="116">
        <f>Y151*W162</f>
        <v>1080</v>
      </c>
      <c r="Z163" s="119" t="s">
        <v>6</v>
      </c>
      <c r="AA163" s="116"/>
      <c r="AB163" s="116"/>
      <c r="AC163" s="121">
        <f>U163*W163*Y163</f>
        <v>0</v>
      </c>
      <c r="AE163" s="117">
        <f>AH146*AI147*0.3</f>
        <v>0</v>
      </c>
      <c r="AF163" s="95" t="s">
        <v>31</v>
      </c>
      <c r="AG163" s="125">
        <f>AG151</f>
        <v>65</v>
      </c>
      <c r="AH163" s="119" t="s">
        <v>66</v>
      </c>
      <c r="AI163" s="116">
        <f>AI151*AG162</f>
        <v>1141.2</v>
      </c>
      <c r="AJ163" s="119" t="s">
        <v>6</v>
      </c>
      <c r="AK163" s="116"/>
      <c r="AL163" s="116"/>
      <c r="AM163" s="121">
        <f>AE163*AG163*AI163</f>
        <v>0</v>
      </c>
    </row>
    <row r="164" spans="1:39" ht="11.1" customHeight="1" x14ac:dyDescent="0.25">
      <c r="A164" s="117">
        <f>D146*E147*0.5</f>
        <v>0</v>
      </c>
      <c r="B164" s="95" t="s">
        <v>64</v>
      </c>
      <c r="C164" s="125">
        <f>C152</f>
        <v>75</v>
      </c>
      <c r="D164" s="119" t="s">
        <v>66</v>
      </c>
      <c r="E164" s="116">
        <f>E152*C162</f>
        <v>1020</v>
      </c>
      <c r="F164" s="119" t="s">
        <v>6</v>
      </c>
      <c r="G164" s="116"/>
      <c r="H164" s="116"/>
      <c r="I164" s="121">
        <f>A164*C164*E164</f>
        <v>0</v>
      </c>
      <c r="K164" s="117">
        <f>N146*O147*0.5</f>
        <v>0</v>
      </c>
      <c r="L164" s="95" t="s">
        <v>64</v>
      </c>
      <c r="M164" s="125">
        <f>M152</f>
        <v>75</v>
      </c>
      <c r="N164" s="119" t="s">
        <v>66</v>
      </c>
      <c r="O164" s="116">
        <f>O152*M162</f>
        <v>1120</v>
      </c>
      <c r="P164" s="119" t="s">
        <v>6</v>
      </c>
      <c r="Q164" s="116"/>
      <c r="R164" s="116"/>
      <c r="S164" s="121">
        <f>K164*M164*O164</f>
        <v>0</v>
      </c>
      <c r="U164" s="117">
        <f>X146*Y147*0.5</f>
        <v>0</v>
      </c>
      <c r="V164" s="95" t="s">
        <v>64</v>
      </c>
      <c r="W164" s="125">
        <f>W152</f>
        <v>75</v>
      </c>
      <c r="X164" s="119" t="s">
        <v>66</v>
      </c>
      <c r="Y164" s="116">
        <f>Y152*W162</f>
        <v>1120</v>
      </c>
      <c r="Z164" s="119" t="s">
        <v>6</v>
      </c>
      <c r="AA164" s="116"/>
      <c r="AB164" s="116"/>
      <c r="AC164" s="121">
        <f>U164*W164*Y164</f>
        <v>0</v>
      </c>
      <c r="AE164" s="117">
        <f>AH146*AI147*0.5</f>
        <v>0</v>
      </c>
      <c r="AF164" s="95" t="s">
        <v>64</v>
      </c>
      <c r="AG164" s="125">
        <f>AG152</f>
        <v>75</v>
      </c>
      <c r="AH164" s="119" t="s">
        <v>66</v>
      </c>
      <c r="AI164" s="116">
        <f>AI152*AG162</f>
        <v>1356</v>
      </c>
      <c r="AJ164" s="119" t="s">
        <v>6</v>
      </c>
      <c r="AK164" s="116"/>
      <c r="AL164" s="116"/>
      <c r="AM164" s="121">
        <f>AE164*AG164*AI164</f>
        <v>0</v>
      </c>
    </row>
    <row r="165" spans="1:39" ht="11.1" customHeight="1" x14ac:dyDescent="0.25">
      <c r="A165" s="117">
        <f>D146*E147*0.2</f>
        <v>0</v>
      </c>
      <c r="B165" s="95" t="s">
        <v>65</v>
      </c>
      <c r="C165" s="125">
        <f>C153</f>
        <v>90</v>
      </c>
      <c r="D165" s="119" t="s">
        <v>66</v>
      </c>
      <c r="E165" s="116">
        <f>E153*C162</f>
        <v>990</v>
      </c>
      <c r="F165" s="119" t="s">
        <v>6</v>
      </c>
      <c r="G165" s="116"/>
      <c r="H165" s="116"/>
      <c r="I165" s="121">
        <f>A165*C165*E165</f>
        <v>0</v>
      </c>
      <c r="K165" s="117">
        <f>N146*O147*0.2</f>
        <v>0</v>
      </c>
      <c r="L165" s="95" t="s">
        <v>65</v>
      </c>
      <c r="M165" s="125">
        <f>M153</f>
        <v>90</v>
      </c>
      <c r="N165" s="119" t="s">
        <v>66</v>
      </c>
      <c r="O165" s="116">
        <f>O153*M162</f>
        <v>1080</v>
      </c>
      <c r="P165" s="119" t="s">
        <v>6</v>
      </c>
      <c r="Q165" s="116"/>
      <c r="R165" s="116"/>
      <c r="S165" s="121">
        <f>K165*M165*O165</f>
        <v>0</v>
      </c>
      <c r="U165" s="117">
        <f>X146*Y147*0.2</f>
        <v>0</v>
      </c>
      <c r="V165" s="95" t="s">
        <v>65</v>
      </c>
      <c r="W165" s="125">
        <f>W153</f>
        <v>90</v>
      </c>
      <c r="X165" s="119" t="s">
        <v>66</v>
      </c>
      <c r="Y165" s="116">
        <f>Y153*W162</f>
        <v>1080</v>
      </c>
      <c r="Z165" s="119" t="s">
        <v>6</v>
      </c>
      <c r="AA165" s="116"/>
      <c r="AB165" s="116"/>
      <c r="AC165" s="121">
        <f>U165*W165*Y165</f>
        <v>0</v>
      </c>
      <c r="AE165" s="117">
        <f>AH146*AI147*0.2</f>
        <v>0</v>
      </c>
      <c r="AF165" s="95" t="s">
        <v>65</v>
      </c>
      <c r="AG165" s="125">
        <f>AG153</f>
        <v>90</v>
      </c>
      <c r="AH165" s="119" t="s">
        <v>66</v>
      </c>
      <c r="AI165" s="116">
        <f>AI153*AG162</f>
        <v>1334.8000000000002</v>
      </c>
      <c r="AJ165" s="119" t="s">
        <v>6</v>
      </c>
      <c r="AK165" s="116"/>
      <c r="AL165" s="116"/>
      <c r="AM165" s="121">
        <f>AE165*AG165*AI165</f>
        <v>0</v>
      </c>
    </row>
    <row r="166" spans="1:39" ht="11.1" customHeight="1" x14ac:dyDescent="0.25">
      <c r="A166" s="126"/>
      <c r="B166" s="114"/>
      <c r="C166" s="127"/>
      <c r="D166" s="122"/>
      <c r="E166" s="114"/>
      <c r="F166" s="122"/>
      <c r="G166" s="114"/>
      <c r="H166" s="114"/>
      <c r="I166" s="128"/>
      <c r="K166" s="126"/>
      <c r="L166" s="114"/>
      <c r="M166" s="127"/>
      <c r="N166" s="122"/>
      <c r="O166" s="114"/>
      <c r="P166" s="122"/>
      <c r="Q166" s="114"/>
      <c r="R166" s="114"/>
      <c r="S166" s="128"/>
      <c r="U166" s="126"/>
      <c r="V166" s="114"/>
      <c r="W166" s="127"/>
      <c r="X166" s="122"/>
      <c r="Y166" s="114"/>
      <c r="Z166" s="122"/>
      <c r="AA166" s="114"/>
      <c r="AB166" s="114"/>
      <c r="AC166" s="128"/>
      <c r="AE166" s="126"/>
      <c r="AF166" s="114"/>
      <c r="AG166" s="127"/>
      <c r="AH166" s="122"/>
      <c r="AI166" s="114"/>
      <c r="AJ166" s="122"/>
      <c r="AK166" s="114"/>
      <c r="AL166" s="114"/>
      <c r="AM166" s="128"/>
    </row>
    <row r="167" spans="1:39" ht="11.1" customHeight="1" x14ac:dyDescent="0.25">
      <c r="A167" s="91" t="str">
        <f>Assumptions!$F$12</f>
        <v>Affordable Rent</v>
      </c>
      <c r="B167" s="91"/>
      <c r="C167" s="107">
        <f>Assumptions!$F$18</f>
        <v>0.5</v>
      </c>
      <c r="D167" s="119" t="s">
        <v>63</v>
      </c>
      <c r="E167" s="116"/>
      <c r="F167" s="119"/>
      <c r="G167" s="116"/>
      <c r="H167" s="116"/>
      <c r="I167" s="124"/>
      <c r="K167" s="91" t="str">
        <f>Assumptions!$F$12</f>
        <v>Affordable Rent</v>
      </c>
      <c r="L167" s="91"/>
      <c r="M167" s="107">
        <f>Assumptions!$F$18</f>
        <v>0.5</v>
      </c>
      <c r="N167" s="119" t="s">
        <v>63</v>
      </c>
      <c r="O167" s="116"/>
      <c r="P167" s="119"/>
      <c r="Q167" s="116"/>
      <c r="R167" s="116"/>
      <c r="S167" s="124"/>
      <c r="U167" s="91" t="str">
        <f>Assumptions!$F$12</f>
        <v>Affordable Rent</v>
      </c>
      <c r="V167" s="91"/>
      <c r="W167" s="107">
        <f>Assumptions!$F$18</f>
        <v>0.5</v>
      </c>
      <c r="X167" s="119" t="s">
        <v>63</v>
      </c>
      <c r="Y167" s="116"/>
      <c r="Z167" s="119"/>
      <c r="AA167" s="116"/>
      <c r="AB167" s="116"/>
      <c r="AC167" s="124"/>
      <c r="AE167" s="91" t="str">
        <f>Assumptions!$F$12</f>
        <v>Affordable Rent</v>
      </c>
      <c r="AF167" s="91"/>
      <c r="AG167" s="107">
        <f>Assumptions!$F$18</f>
        <v>0.5</v>
      </c>
      <c r="AH167" s="119" t="s">
        <v>63</v>
      </c>
      <c r="AI167" s="116"/>
      <c r="AJ167" s="119"/>
      <c r="AK167" s="116"/>
      <c r="AL167" s="116"/>
      <c r="AM167" s="124"/>
    </row>
    <row r="168" spans="1:39" ht="11.1" customHeight="1" x14ac:dyDescent="0.25">
      <c r="A168" s="117">
        <f>D146*G147*0.3</f>
        <v>0</v>
      </c>
      <c r="B168" s="95" t="s">
        <v>31</v>
      </c>
      <c r="C168" s="125">
        <f>C151</f>
        <v>65</v>
      </c>
      <c r="D168" s="119" t="s">
        <v>66</v>
      </c>
      <c r="E168" s="116">
        <f>E151*C167</f>
        <v>1200</v>
      </c>
      <c r="F168" s="119" t="s">
        <v>6</v>
      </c>
      <c r="G168" s="116"/>
      <c r="H168" s="116"/>
      <c r="I168" s="121">
        <f>A168*C168*E168</f>
        <v>0</v>
      </c>
      <c r="K168" s="117">
        <f>N146*Q147*0.3</f>
        <v>0</v>
      </c>
      <c r="L168" s="95" t="s">
        <v>31</v>
      </c>
      <c r="M168" s="125">
        <f>M151</f>
        <v>65</v>
      </c>
      <c r="N168" s="119" t="s">
        <v>66</v>
      </c>
      <c r="O168" s="116">
        <f>O151*M167</f>
        <v>1350</v>
      </c>
      <c r="P168" s="119" t="s">
        <v>6</v>
      </c>
      <c r="Q168" s="116"/>
      <c r="R168" s="116"/>
      <c r="S168" s="121">
        <f>K168*M168*O168</f>
        <v>0</v>
      </c>
      <c r="U168" s="117">
        <f>X146*AA147*0.3</f>
        <v>0</v>
      </c>
      <c r="V168" s="95" t="s">
        <v>31</v>
      </c>
      <c r="W168" s="125">
        <f>W151</f>
        <v>65</v>
      </c>
      <c r="X168" s="119" t="s">
        <v>66</v>
      </c>
      <c r="Y168" s="116">
        <f>Y151*W167</f>
        <v>1350</v>
      </c>
      <c r="Z168" s="119" t="s">
        <v>6</v>
      </c>
      <c r="AA168" s="116"/>
      <c r="AB168" s="116"/>
      <c r="AC168" s="121">
        <f>U168*W168*Y168</f>
        <v>0</v>
      </c>
      <c r="AE168" s="117">
        <f>AH146*AK147*0.3</f>
        <v>0</v>
      </c>
      <c r="AF168" s="95" t="s">
        <v>31</v>
      </c>
      <c r="AG168" s="125">
        <f>AG151</f>
        <v>65</v>
      </c>
      <c r="AH168" s="119" t="s">
        <v>66</v>
      </c>
      <c r="AI168" s="116">
        <f>AI151*AG167</f>
        <v>1426.5</v>
      </c>
      <c r="AJ168" s="119" t="s">
        <v>6</v>
      </c>
      <c r="AK168" s="116"/>
      <c r="AL168" s="116"/>
      <c r="AM168" s="121">
        <f>AE168*AG168*AI168</f>
        <v>0</v>
      </c>
    </row>
    <row r="169" spans="1:39" ht="11.1" customHeight="1" x14ac:dyDescent="0.25">
      <c r="A169" s="117">
        <f>D146*G147*0.5</f>
        <v>0</v>
      </c>
      <c r="B169" s="95" t="s">
        <v>64</v>
      </c>
      <c r="C169" s="125">
        <f>C152</f>
        <v>75</v>
      </c>
      <c r="D169" s="119" t="s">
        <v>66</v>
      </c>
      <c r="E169" s="116">
        <f>E152*C167</f>
        <v>1275</v>
      </c>
      <c r="F169" s="119" t="s">
        <v>6</v>
      </c>
      <c r="G169" s="116"/>
      <c r="H169" s="116"/>
      <c r="I169" s="121">
        <f>A169*C169*E169</f>
        <v>0</v>
      </c>
      <c r="K169" s="117">
        <f>N146*Q147*0.5</f>
        <v>0</v>
      </c>
      <c r="L169" s="95" t="s">
        <v>64</v>
      </c>
      <c r="M169" s="125">
        <f>M152</f>
        <v>75</v>
      </c>
      <c r="N169" s="119" t="s">
        <v>66</v>
      </c>
      <c r="O169" s="116">
        <f>O152*M167</f>
        <v>1400</v>
      </c>
      <c r="P169" s="119" t="s">
        <v>6</v>
      </c>
      <c r="Q169" s="116"/>
      <c r="R169" s="116"/>
      <c r="S169" s="121">
        <f>K169*M169*O169</f>
        <v>0</v>
      </c>
      <c r="U169" s="117">
        <f>X146*AA147*0.5</f>
        <v>0</v>
      </c>
      <c r="V169" s="95" t="s">
        <v>64</v>
      </c>
      <c r="W169" s="125">
        <f>W152</f>
        <v>75</v>
      </c>
      <c r="X169" s="119" t="s">
        <v>66</v>
      </c>
      <c r="Y169" s="116">
        <f>Y152*W167</f>
        <v>1400</v>
      </c>
      <c r="Z169" s="119" t="s">
        <v>6</v>
      </c>
      <c r="AA169" s="116"/>
      <c r="AB169" s="116"/>
      <c r="AC169" s="121">
        <f>U169*W169*Y169</f>
        <v>0</v>
      </c>
      <c r="AE169" s="117">
        <f>AH146*AK147*0.5</f>
        <v>0</v>
      </c>
      <c r="AF169" s="95" t="s">
        <v>64</v>
      </c>
      <c r="AG169" s="125">
        <f>AG152</f>
        <v>75</v>
      </c>
      <c r="AH169" s="119" t="s">
        <v>66</v>
      </c>
      <c r="AI169" s="116">
        <f>AI152*AG167</f>
        <v>1695</v>
      </c>
      <c r="AJ169" s="119" t="s">
        <v>6</v>
      </c>
      <c r="AK169" s="116"/>
      <c r="AL169" s="116"/>
      <c r="AM169" s="121">
        <f>AE169*AG169*AI169</f>
        <v>0</v>
      </c>
    </row>
    <row r="170" spans="1:39" ht="11.1" customHeight="1" x14ac:dyDescent="0.25">
      <c r="A170" s="117">
        <f>D146*G147*0.2</f>
        <v>0</v>
      </c>
      <c r="B170" s="95" t="s">
        <v>65</v>
      </c>
      <c r="C170" s="125">
        <f>C153</f>
        <v>90</v>
      </c>
      <c r="D170" s="119" t="s">
        <v>66</v>
      </c>
      <c r="E170" s="116">
        <f>E153*C167</f>
        <v>1237.5</v>
      </c>
      <c r="F170" s="119" t="s">
        <v>6</v>
      </c>
      <c r="G170" s="116"/>
      <c r="H170" s="116"/>
      <c r="I170" s="121">
        <f>A170*C170*E170</f>
        <v>0</v>
      </c>
      <c r="K170" s="117">
        <f>N146*Q147*0.2</f>
        <v>0</v>
      </c>
      <c r="L170" s="95" t="s">
        <v>65</v>
      </c>
      <c r="M170" s="125">
        <f>M153</f>
        <v>90</v>
      </c>
      <c r="N170" s="119" t="s">
        <v>66</v>
      </c>
      <c r="O170" s="116">
        <f>O153*M167</f>
        <v>1350</v>
      </c>
      <c r="P170" s="119" t="s">
        <v>6</v>
      </c>
      <c r="Q170" s="116"/>
      <c r="R170" s="116"/>
      <c r="S170" s="121">
        <f>K170*M170*O170</f>
        <v>0</v>
      </c>
      <c r="U170" s="117">
        <f>X146*AA147*0.2</f>
        <v>0</v>
      </c>
      <c r="V170" s="95" t="s">
        <v>65</v>
      </c>
      <c r="W170" s="125">
        <f>W153</f>
        <v>90</v>
      </c>
      <c r="X170" s="119" t="s">
        <v>66</v>
      </c>
      <c r="Y170" s="116">
        <f>Y153*W167</f>
        <v>1350</v>
      </c>
      <c r="Z170" s="119" t="s">
        <v>6</v>
      </c>
      <c r="AA170" s="116"/>
      <c r="AB170" s="116"/>
      <c r="AC170" s="121">
        <f>U170*W170*Y170</f>
        <v>0</v>
      </c>
      <c r="AE170" s="117">
        <f>AH146*AK147*0.2</f>
        <v>0</v>
      </c>
      <c r="AF170" s="95" t="s">
        <v>65</v>
      </c>
      <c r="AG170" s="125">
        <f>AG153</f>
        <v>90</v>
      </c>
      <c r="AH170" s="119" t="s">
        <v>66</v>
      </c>
      <c r="AI170" s="116">
        <f>AI153*AG167</f>
        <v>1668.5</v>
      </c>
      <c r="AJ170" s="119" t="s">
        <v>6</v>
      </c>
      <c r="AK170" s="116"/>
      <c r="AL170" s="116"/>
      <c r="AM170" s="121">
        <f>AE170*AG170*AI170</f>
        <v>0</v>
      </c>
    </row>
    <row r="171" spans="1:39" ht="11.1" customHeight="1" x14ac:dyDescent="0.25">
      <c r="A171" s="129">
        <f>SUM(A151:A170)</f>
        <v>200</v>
      </c>
      <c r="B171" s="122" t="s">
        <v>67</v>
      </c>
      <c r="C171" s="114"/>
      <c r="D171" s="114"/>
      <c r="E171" s="114"/>
      <c r="F171" s="114"/>
      <c r="G171" s="114"/>
      <c r="H171" s="114"/>
      <c r="I171" s="123"/>
      <c r="K171" s="129">
        <f>SUM(K151:K170)</f>
        <v>200</v>
      </c>
      <c r="L171" s="122" t="s">
        <v>67</v>
      </c>
      <c r="M171" s="114"/>
      <c r="N171" s="114"/>
      <c r="O171" s="114"/>
      <c r="P171" s="114"/>
      <c r="Q171" s="114"/>
      <c r="R171" s="114"/>
      <c r="S171" s="123"/>
      <c r="U171" s="129">
        <f>SUM(U151:U170)</f>
        <v>200</v>
      </c>
      <c r="V171" s="122" t="s">
        <v>67</v>
      </c>
      <c r="W171" s="114"/>
      <c r="X171" s="114"/>
      <c r="Y171" s="114"/>
      <c r="Z171" s="114"/>
      <c r="AA171" s="114"/>
      <c r="AB171" s="114"/>
      <c r="AC171" s="123"/>
      <c r="AE171" s="129">
        <f>SUM(AE151:AE170)</f>
        <v>200</v>
      </c>
      <c r="AF171" s="122" t="s">
        <v>67</v>
      </c>
      <c r="AG171" s="114"/>
      <c r="AH171" s="114"/>
      <c r="AI171" s="114"/>
      <c r="AJ171" s="114"/>
      <c r="AK171" s="114"/>
      <c r="AL171" s="114"/>
      <c r="AM171" s="123"/>
    </row>
    <row r="172" spans="1:39" ht="11.1" customHeight="1" x14ac:dyDescent="0.25">
      <c r="A172" s="113" t="s">
        <v>4</v>
      </c>
      <c r="B172" s="114"/>
      <c r="C172" s="114"/>
      <c r="D172" s="114"/>
      <c r="E172" s="114"/>
      <c r="F172" s="114"/>
      <c r="G172" s="114"/>
      <c r="H172" s="114"/>
      <c r="I172" s="130">
        <f>SUM(I151:I170)</f>
        <v>48342000</v>
      </c>
      <c r="K172" s="113" t="s">
        <v>4</v>
      </c>
      <c r="L172" s="114"/>
      <c r="M172" s="114"/>
      <c r="N172" s="114"/>
      <c r="O172" s="114"/>
      <c r="P172" s="114"/>
      <c r="Q172" s="114"/>
      <c r="R172" s="114"/>
      <c r="S172" s="130">
        <f>SUM(S151:S170)</f>
        <v>52838000</v>
      </c>
      <c r="U172" s="113" t="s">
        <v>4</v>
      </c>
      <c r="V172" s="114"/>
      <c r="W172" s="114"/>
      <c r="X172" s="114"/>
      <c r="Y172" s="114"/>
      <c r="Z172" s="114"/>
      <c r="AA172" s="114"/>
      <c r="AB172" s="114"/>
      <c r="AC172" s="130">
        <f>SUM(AC151:AC170)</f>
        <v>52838000</v>
      </c>
      <c r="AE172" s="113" t="s">
        <v>4</v>
      </c>
      <c r="AF172" s="114"/>
      <c r="AG172" s="114"/>
      <c r="AH172" s="114"/>
      <c r="AI172" s="114"/>
      <c r="AJ172" s="114"/>
      <c r="AK172" s="114"/>
      <c r="AL172" s="114"/>
      <c r="AM172" s="130">
        <f>SUM(AM151:AM170)</f>
        <v>62422580</v>
      </c>
    </row>
    <row r="173" spans="1:39" ht="11.1" customHeight="1" x14ac:dyDescent="0.25"/>
    <row r="174" spans="1:39" ht="11.1" customHeight="1" x14ac:dyDescent="0.25">
      <c r="A174" s="113" t="s">
        <v>8</v>
      </c>
      <c r="B174" s="114"/>
      <c r="C174" s="114"/>
      <c r="D174" s="114"/>
      <c r="E174" s="114"/>
      <c r="F174" s="114"/>
      <c r="G174" s="114"/>
      <c r="H174" s="114"/>
      <c r="I174" s="128"/>
      <c r="K174" s="113" t="s">
        <v>8</v>
      </c>
      <c r="L174" s="114"/>
      <c r="M174" s="114"/>
      <c r="N174" s="114"/>
      <c r="O174" s="114"/>
      <c r="P174" s="114"/>
      <c r="Q174" s="114"/>
      <c r="R174" s="114"/>
      <c r="S174" s="128"/>
      <c r="U174" s="113" t="s">
        <v>8</v>
      </c>
      <c r="V174" s="114"/>
      <c r="W174" s="114"/>
      <c r="X174" s="114"/>
      <c r="Y174" s="114"/>
      <c r="Z174" s="114"/>
      <c r="AA174" s="114"/>
      <c r="AB174" s="114"/>
      <c r="AC174" s="128"/>
      <c r="AE174" s="113" t="s">
        <v>8</v>
      </c>
      <c r="AF174" s="114"/>
      <c r="AG174" s="114"/>
      <c r="AH174" s="114"/>
      <c r="AI174" s="114"/>
      <c r="AJ174" s="114"/>
      <c r="AK174" s="114"/>
      <c r="AL174" s="114"/>
      <c r="AM174" s="128"/>
    </row>
    <row r="175" spans="1:39" ht="11.1" customHeight="1" x14ac:dyDescent="0.25">
      <c r="A175" s="90" t="s">
        <v>9</v>
      </c>
      <c r="B175" s="95" t="s">
        <v>31</v>
      </c>
      <c r="C175" s="131"/>
      <c r="D175" s="119"/>
      <c r="E175" s="120"/>
      <c r="F175" s="119"/>
      <c r="G175" s="116"/>
      <c r="H175" s="116"/>
      <c r="I175" s="121"/>
      <c r="K175" s="90" t="s">
        <v>9</v>
      </c>
      <c r="L175" s="95"/>
      <c r="M175" s="131"/>
      <c r="N175" s="119"/>
      <c r="O175" s="120"/>
      <c r="P175" s="119"/>
      <c r="Q175" s="116"/>
      <c r="R175" s="116"/>
      <c r="S175" s="121"/>
      <c r="U175" s="90" t="s">
        <v>9</v>
      </c>
      <c r="V175" s="95"/>
      <c r="W175" s="131"/>
      <c r="X175" s="119"/>
      <c r="Y175" s="120"/>
      <c r="Z175" s="119"/>
      <c r="AA175" s="116"/>
      <c r="AB175" s="116"/>
      <c r="AC175" s="121"/>
      <c r="AE175" s="90" t="s">
        <v>9</v>
      </c>
      <c r="AF175" s="95"/>
      <c r="AG175" s="131"/>
      <c r="AH175" s="119"/>
      <c r="AI175" s="120"/>
      <c r="AJ175" s="119"/>
      <c r="AK175" s="116"/>
      <c r="AL175" s="116"/>
      <c r="AM175" s="121"/>
    </row>
    <row r="176" spans="1:39" ht="11.1" customHeight="1" x14ac:dyDescent="0.25">
      <c r="A176" s="91"/>
      <c r="B176" s="95" t="s">
        <v>70</v>
      </c>
      <c r="C176" s="131"/>
      <c r="D176" s="119"/>
      <c r="E176" s="120"/>
      <c r="F176" s="119"/>
      <c r="G176" s="116"/>
      <c r="H176" s="116"/>
      <c r="I176" s="121"/>
      <c r="K176" s="91"/>
      <c r="L176" s="95"/>
      <c r="M176" s="131"/>
      <c r="N176" s="119"/>
      <c r="O176" s="120"/>
      <c r="P176" s="119"/>
      <c r="Q176" s="116"/>
      <c r="R176" s="116"/>
      <c r="S176" s="121"/>
      <c r="U176" s="91"/>
      <c r="V176" s="95"/>
      <c r="W176" s="131"/>
      <c r="X176" s="119"/>
      <c r="Y176" s="120"/>
      <c r="Z176" s="119"/>
      <c r="AA176" s="116"/>
      <c r="AB176" s="116"/>
      <c r="AC176" s="121"/>
      <c r="AE176" s="91"/>
      <c r="AF176" s="95"/>
      <c r="AG176" s="131"/>
      <c r="AH176" s="119"/>
      <c r="AI176" s="120"/>
      <c r="AJ176" s="119"/>
      <c r="AK176" s="116"/>
      <c r="AL176" s="116"/>
      <c r="AM176" s="121"/>
    </row>
    <row r="177" spans="1:39" ht="11.1" customHeight="1" x14ac:dyDescent="0.25">
      <c r="A177" s="91"/>
      <c r="B177" s="95" t="s">
        <v>65</v>
      </c>
      <c r="C177" s="131"/>
      <c r="D177" s="119"/>
      <c r="E177" s="120"/>
      <c r="F177" s="119"/>
      <c r="G177" s="116"/>
      <c r="H177" s="116"/>
      <c r="I177" s="121"/>
      <c r="K177" s="91"/>
      <c r="L177" s="95"/>
      <c r="M177" s="131"/>
      <c r="N177" s="119"/>
      <c r="O177" s="120"/>
      <c r="P177" s="119"/>
      <c r="Q177" s="116"/>
      <c r="R177" s="116"/>
      <c r="S177" s="121"/>
      <c r="U177" s="91"/>
      <c r="V177" s="95"/>
      <c r="W177" s="131"/>
      <c r="X177" s="119"/>
      <c r="Y177" s="120"/>
      <c r="Z177" s="119"/>
      <c r="AA177" s="116"/>
      <c r="AB177" s="116"/>
      <c r="AC177" s="121"/>
      <c r="AE177" s="91"/>
      <c r="AF177" s="95"/>
      <c r="AG177" s="131"/>
      <c r="AH177" s="119"/>
      <c r="AI177" s="120"/>
      <c r="AJ177" s="119"/>
      <c r="AK177" s="116"/>
      <c r="AL177" s="116"/>
      <c r="AM177" s="121"/>
    </row>
    <row r="178" spans="1:39" ht="11.1" customHeight="1" x14ac:dyDescent="0.25">
      <c r="A178" s="91"/>
      <c r="B178" s="95" t="s">
        <v>71</v>
      </c>
      <c r="C178" s="131"/>
      <c r="D178" s="119"/>
      <c r="E178" s="120"/>
      <c r="F178" s="119"/>
      <c r="G178" s="116"/>
      <c r="H178" s="116"/>
      <c r="I178" s="121"/>
      <c r="K178" s="91"/>
      <c r="L178" s="95"/>
      <c r="M178" s="131"/>
      <c r="N178" s="119"/>
      <c r="O178" s="120"/>
      <c r="P178" s="119"/>
      <c r="Q178" s="116"/>
      <c r="R178" s="116"/>
      <c r="S178" s="121"/>
      <c r="U178" s="91"/>
      <c r="V178" s="95"/>
      <c r="W178" s="131"/>
      <c r="X178" s="119"/>
      <c r="Y178" s="120"/>
      <c r="Z178" s="119"/>
      <c r="AA178" s="116"/>
      <c r="AB178" s="116"/>
      <c r="AC178" s="121"/>
      <c r="AE178" s="91"/>
      <c r="AF178" s="95"/>
      <c r="AG178" s="131"/>
      <c r="AH178" s="119"/>
      <c r="AI178" s="120"/>
      <c r="AJ178" s="119"/>
      <c r="AK178" s="116"/>
      <c r="AL178" s="116"/>
      <c r="AM178" s="121"/>
    </row>
    <row r="179" spans="1:39" ht="11.1" customHeight="1" x14ac:dyDescent="0.25">
      <c r="A179" s="111"/>
      <c r="B179" s="95" t="s">
        <v>72</v>
      </c>
      <c r="C179" s="131"/>
      <c r="D179" s="119"/>
      <c r="E179" s="120"/>
      <c r="F179" s="119"/>
      <c r="G179" s="133"/>
      <c r="H179" s="134"/>
      <c r="I179" s="121"/>
      <c r="K179" s="111"/>
      <c r="L179" s="95"/>
      <c r="M179" s="131"/>
      <c r="N179" s="119"/>
      <c r="O179" s="120"/>
      <c r="P179" s="119"/>
      <c r="Q179" s="133"/>
      <c r="R179" s="134"/>
      <c r="S179" s="121"/>
      <c r="U179" s="111"/>
      <c r="V179" s="95"/>
      <c r="W179" s="131"/>
      <c r="X179" s="119"/>
      <c r="Y179" s="120"/>
      <c r="Z179" s="119"/>
      <c r="AA179" s="133"/>
      <c r="AB179" s="134"/>
      <c r="AC179" s="121"/>
      <c r="AE179" s="111"/>
      <c r="AF179" s="95"/>
      <c r="AG179" s="131"/>
      <c r="AH179" s="119"/>
      <c r="AI179" s="120"/>
      <c r="AJ179" s="119"/>
      <c r="AK179" s="133"/>
      <c r="AL179" s="134"/>
      <c r="AM179" s="121"/>
    </row>
    <row r="180" spans="1:39" ht="11.1" customHeight="1" x14ac:dyDescent="0.25">
      <c r="A180" s="91"/>
      <c r="B180" s="91"/>
      <c r="C180" s="116"/>
      <c r="D180" s="135"/>
      <c r="E180" s="136"/>
      <c r="F180" s="119"/>
      <c r="G180" s="116"/>
      <c r="H180" s="116"/>
      <c r="I180" s="121"/>
      <c r="K180" s="91"/>
      <c r="L180" s="91"/>
      <c r="M180" s="116"/>
      <c r="N180" s="135"/>
      <c r="O180" s="136"/>
      <c r="P180" s="119"/>
      <c r="Q180" s="116"/>
      <c r="R180" s="116"/>
      <c r="S180" s="121"/>
      <c r="U180" s="91"/>
      <c r="V180" s="91"/>
      <c r="W180" s="116"/>
      <c r="X180" s="135"/>
      <c r="Y180" s="136"/>
      <c r="Z180" s="119"/>
      <c r="AA180" s="116"/>
      <c r="AB180" s="116"/>
      <c r="AC180" s="121"/>
      <c r="AE180" s="91"/>
      <c r="AF180" s="91"/>
      <c r="AG180" s="116"/>
      <c r="AH180" s="135"/>
      <c r="AI180" s="136"/>
      <c r="AJ180" s="119"/>
      <c r="AK180" s="116"/>
      <c r="AL180" s="116"/>
      <c r="AM180" s="121"/>
    </row>
    <row r="181" spans="1:39" ht="11.1" customHeight="1" x14ac:dyDescent="0.25">
      <c r="A181" s="113" t="s">
        <v>10</v>
      </c>
      <c r="B181" s="114"/>
      <c r="C181" s="114"/>
      <c r="D181" s="122"/>
      <c r="E181" s="114"/>
      <c r="F181" s="122"/>
      <c r="G181" s="114"/>
      <c r="H181" s="114"/>
      <c r="I181" s="128"/>
      <c r="K181" s="113" t="s">
        <v>10</v>
      </c>
      <c r="L181" s="114"/>
      <c r="M181" s="114"/>
      <c r="N181" s="122"/>
      <c r="O181" s="114"/>
      <c r="P181" s="122"/>
      <c r="Q181" s="114"/>
      <c r="R181" s="114"/>
      <c r="S181" s="128"/>
      <c r="U181" s="113" t="s">
        <v>10</v>
      </c>
      <c r="V181" s="114"/>
      <c r="W181" s="114"/>
      <c r="X181" s="122"/>
      <c r="Y181" s="114"/>
      <c r="Z181" s="122"/>
      <c r="AA181" s="114"/>
      <c r="AB181" s="114"/>
      <c r="AC181" s="128"/>
      <c r="AE181" s="113" t="s">
        <v>10</v>
      </c>
      <c r="AF181" s="114"/>
      <c r="AG181" s="114"/>
      <c r="AH181" s="122"/>
      <c r="AI181" s="114"/>
      <c r="AJ181" s="122"/>
      <c r="AK181" s="114"/>
      <c r="AL181" s="114"/>
      <c r="AM181" s="128"/>
    </row>
    <row r="182" spans="1:39" ht="11.1" customHeight="1" x14ac:dyDescent="0.25">
      <c r="A182" s="117">
        <f>A151+A158+A163+A168</f>
        <v>20</v>
      </c>
      <c r="B182" s="95" t="s">
        <v>31</v>
      </c>
      <c r="C182" s="116">
        <f>C151</f>
        <v>65</v>
      </c>
      <c r="D182" s="119" t="s">
        <v>66</v>
      </c>
      <c r="E182" s="120">
        <f>Assumptions!$G$22*Assumptions!$D$22</f>
        <v>1890.6</v>
      </c>
      <c r="F182" s="119" t="s">
        <v>6</v>
      </c>
      <c r="G182" s="138"/>
      <c r="H182" s="119"/>
      <c r="I182" s="121">
        <f>A182*C182*E182</f>
        <v>2457780</v>
      </c>
      <c r="K182" s="117">
        <f>K151+K158+K163+K168</f>
        <v>20</v>
      </c>
      <c r="L182" s="95" t="s">
        <v>31</v>
      </c>
      <c r="M182" s="116">
        <f>M151</f>
        <v>65</v>
      </c>
      <c r="N182" s="119" t="s">
        <v>66</v>
      </c>
      <c r="O182" s="120">
        <f>Assumptions!$G$22*Assumptions!$D$22</f>
        <v>1890.6</v>
      </c>
      <c r="P182" s="119" t="s">
        <v>6</v>
      </c>
      <c r="Q182" s="138"/>
      <c r="R182" s="119"/>
      <c r="S182" s="121">
        <f>K182*M182*O182</f>
        <v>2457780</v>
      </c>
      <c r="U182" s="117">
        <f>U151+U158+U163+U168</f>
        <v>20</v>
      </c>
      <c r="V182" s="95" t="s">
        <v>31</v>
      </c>
      <c r="W182" s="116">
        <f>W151</f>
        <v>65</v>
      </c>
      <c r="X182" s="119" t="s">
        <v>66</v>
      </c>
      <c r="Y182" s="120">
        <f>Assumptions!$G$22*Assumptions!$D$22</f>
        <v>1890.6</v>
      </c>
      <c r="Z182" s="119" t="s">
        <v>6</v>
      </c>
      <c r="AA182" s="138"/>
      <c r="AB182" s="119"/>
      <c r="AC182" s="121">
        <f>U182*W182*Y182</f>
        <v>2457780</v>
      </c>
      <c r="AE182" s="117">
        <f>AE151+AE158+AE163+AE168</f>
        <v>20</v>
      </c>
      <c r="AF182" s="95" t="s">
        <v>31</v>
      </c>
      <c r="AG182" s="116">
        <f>AG151</f>
        <v>65</v>
      </c>
      <c r="AH182" s="119" t="s">
        <v>66</v>
      </c>
      <c r="AI182" s="120">
        <f>Assumptions!$G$22*Assumptions!$D$22</f>
        <v>1890.6</v>
      </c>
      <c r="AJ182" s="119" t="s">
        <v>6</v>
      </c>
      <c r="AK182" s="138"/>
      <c r="AL182" s="119"/>
      <c r="AM182" s="121">
        <f>AE182*AG182*AI182</f>
        <v>2457780</v>
      </c>
    </row>
    <row r="183" spans="1:39" ht="11.1" customHeight="1" x14ac:dyDescent="0.25">
      <c r="A183" s="117">
        <f>A152+A159+A164+A169</f>
        <v>40</v>
      </c>
      <c r="B183" s="95" t="s">
        <v>74</v>
      </c>
      <c r="C183" s="116">
        <f>C152</f>
        <v>75</v>
      </c>
      <c r="D183" s="119" t="s">
        <v>66</v>
      </c>
      <c r="E183" s="120">
        <f>Assumptions!$G$23</f>
        <v>1120</v>
      </c>
      <c r="F183" s="119" t="s">
        <v>6</v>
      </c>
      <c r="G183" s="116"/>
      <c r="H183" s="116"/>
      <c r="I183" s="121">
        <f>A183*C183*E183</f>
        <v>3360000</v>
      </c>
      <c r="K183" s="117">
        <f>K152+K159+K164+K169</f>
        <v>40</v>
      </c>
      <c r="L183" s="95" t="s">
        <v>74</v>
      </c>
      <c r="M183" s="116">
        <f>M152</f>
        <v>75</v>
      </c>
      <c r="N183" s="119" t="s">
        <v>66</v>
      </c>
      <c r="O183" s="120">
        <f>Assumptions!$G$23</f>
        <v>1120</v>
      </c>
      <c r="P183" s="119" t="s">
        <v>6</v>
      </c>
      <c r="Q183" s="116"/>
      <c r="R183" s="116"/>
      <c r="S183" s="121">
        <f>K183*M183*O183</f>
        <v>3360000</v>
      </c>
      <c r="U183" s="117">
        <f>U152+U159+U164+U169</f>
        <v>40</v>
      </c>
      <c r="V183" s="95" t="s">
        <v>74</v>
      </c>
      <c r="W183" s="116">
        <f>W152</f>
        <v>75</v>
      </c>
      <c r="X183" s="119" t="s">
        <v>66</v>
      </c>
      <c r="Y183" s="120">
        <f>Assumptions!$G$23</f>
        <v>1120</v>
      </c>
      <c r="Z183" s="119" t="s">
        <v>6</v>
      </c>
      <c r="AA183" s="116"/>
      <c r="AB183" s="116"/>
      <c r="AC183" s="121">
        <f>U183*W183*Y183</f>
        <v>3360000</v>
      </c>
      <c r="AE183" s="117">
        <f>AE152+AE159+AE164+AE169</f>
        <v>40</v>
      </c>
      <c r="AF183" s="95" t="s">
        <v>74</v>
      </c>
      <c r="AG183" s="116">
        <f>AG152</f>
        <v>75</v>
      </c>
      <c r="AH183" s="119" t="s">
        <v>66</v>
      </c>
      <c r="AI183" s="120">
        <f>Assumptions!$G$23</f>
        <v>1120</v>
      </c>
      <c r="AJ183" s="119" t="s">
        <v>6</v>
      </c>
      <c r="AK183" s="116"/>
      <c r="AL183" s="116"/>
      <c r="AM183" s="121">
        <f>AE183*AG183*AI183</f>
        <v>3360000</v>
      </c>
    </row>
    <row r="184" spans="1:39" ht="11.1" customHeight="1" x14ac:dyDescent="0.25">
      <c r="A184" s="117">
        <f>A153+A160+A165+A170</f>
        <v>80</v>
      </c>
      <c r="B184" s="95" t="s">
        <v>75</v>
      </c>
      <c r="C184" s="116">
        <f>C153</f>
        <v>90</v>
      </c>
      <c r="D184" s="119" t="s">
        <v>7</v>
      </c>
      <c r="E184" s="120">
        <f>Assumptions!$G$24</f>
        <v>1120</v>
      </c>
      <c r="F184" s="119" t="s">
        <v>6</v>
      </c>
      <c r="G184" s="116"/>
      <c r="H184" s="116"/>
      <c r="I184" s="121">
        <f>A184*C184*E184</f>
        <v>8064000</v>
      </c>
      <c r="K184" s="117">
        <f>K153+K160+K165+K170</f>
        <v>80</v>
      </c>
      <c r="L184" s="95" t="s">
        <v>75</v>
      </c>
      <c r="M184" s="116">
        <f>M153</f>
        <v>90</v>
      </c>
      <c r="N184" s="119" t="s">
        <v>7</v>
      </c>
      <c r="O184" s="120">
        <f>Assumptions!$G$24</f>
        <v>1120</v>
      </c>
      <c r="P184" s="119" t="s">
        <v>6</v>
      </c>
      <c r="Q184" s="116"/>
      <c r="R184" s="116"/>
      <c r="S184" s="121">
        <f>K184*M184*O184</f>
        <v>8064000</v>
      </c>
      <c r="U184" s="117">
        <f>U153+U160+U165+U170</f>
        <v>80</v>
      </c>
      <c r="V184" s="95" t="s">
        <v>75</v>
      </c>
      <c r="W184" s="116">
        <f>W153</f>
        <v>90</v>
      </c>
      <c r="X184" s="119" t="s">
        <v>7</v>
      </c>
      <c r="Y184" s="120">
        <f>Assumptions!$G$24</f>
        <v>1120</v>
      </c>
      <c r="Z184" s="119" t="s">
        <v>6</v>
      </c>
      <c r="AA184" s="116"/>
      <c r="AB184" s="116"/>
      <c r="AC184" s="121">
        <f>U184*W184*Y184</f>
        <v>8064000</v>
      </c>
      <c r="AE184" s="117">
        <f>AE153+AE160+AE165+AE170</f>
        <v>80</v>
      </c>
      <c r="AF184" s="95" t="s">
        <v>75</v>
      </c>
      <c r="AG184" s="116">
        <f>AG153</f>
        <v>90</v>
      </c>
      <c r="AH184" s="119" t="s">
        <v>7</v>
      </c>
      <c r="AI184" s="120">
        <f>Assumptions!$G$24</f>
        <v>1120</v>
      </c>
      <c r="AJ184" s="119" t="s">
        <v>6</v>
      </c>
      <c r="AK184" s="116"/>
      <c r="AL184" s="116"/>
      <c r="AM184" s="121">
        <f>AE184*AG184*AI184</f>
        <v>8064000</v>
      </c>
    </row>
    <row r="185" spans="1:39" ht="11.1" customHeight="1" x14ac:dyDescent="0.25">
      <c r="A185" s="117">
        <f>A154</f>
        <v>40</v>
      </c>
      <c r="B185" s="95" t="s">
        <v>76</v>
      </c>
      <c r="C185" s="116">
        <f>C154</f>
        <v>120</v>
      </c>
      <c r="D185" s="119" t="s">
        <v>5</v>
      </c>
      <c r="E185" s="120">
        <f>Assumptions!$G$25</f>
        <v>1120</v>
      </c>
      <c r="F185" s="119" t="s">
        <v>6</v>
      </c>
      <c r="G185" s="116"/>
      <c r="H185" s="116"/>
      <c r="I185" s="121">
        <f>A185*C185*E185</f>
        <v>5376000</v>
      </c>
      <c r="K185" s="117">
        <f>K154</f>
        <v>40</v>
      </c>
      <c r="L185" s="95" t="s">
        <v>76</v>
      </c>
      <c r="M185" s="116">
        <f>M154</f>
        <v>120</v>
      </c>
      <c r="N185" s="119" t="s">
        <v>5</v>
      </c>
      <c r="O185" s="120">
        <f>Assumptions!$G$25</f>
        <v>1120</v>
      </c>
      <c r="P185" s="119" t="s">
        <v>6</v>
      </c>
      <c r="Q185" s="116"/>
      <c r="R185" s="116"/>
      <c r="S185" s="121">
        <f>K185*M185*O185</f>
        <v>5376000</v>
      </c>
      <c r="U185" s="117">
        <f>U154</f>
        <v>40</v>
      </c>
      <c r="V185" s="95" t="s">
        <v>76</v>
      </c>
      <c r="W185" s="116">
        <f>W154</f>
        <v>120</v>
      </c>
      <c r="X185" s="119" t="s">
        <v>5</v>
      </c>
      <c r="Y185" s="120">
        <f>Assumptions!$G$25</f>
        <v>1120</v>
      </c>
      <c r="Z185" s="119" t="s">
        <v>6</v>
      </c>
      <c r="AA185" s="116"/>
      <c r="AB185" s="116"/>
      <c r="AC185" s="121">
        <f>U185*W185*Y185</f>
        <v>5376000</v>
      </c>
      <c r="AE185" s="117">
        <f>AE154</f>
        <v>40</v>
      </c>
      <c r="AF185" s="95" t="s">
        <v>76</v>
      </c>
      <c r="AG185" s="116">
        <f>AG154</f>
        <v>120</v>
      </c>
      <c r="AH185" s="119" t="s">
        <v>5</v>
      </c>
      <c r="AI185" s="120">
        <f>Assumptions!$G$25</f>
        <v>1120</v>
      </c>
      <c r="AJ185" s="119" t="s">
        <v>6</v>
      </c>
      <c r="AK185" s="116"/>
      <c r="AL185" s="116"/>
      <c r="AM185" s="121">
        <f>AE185*AG185*AI185</f>
        <v>5376000</v>
      </c>
    </row>
    <row r="186" spans="1:39" ht="11.1" customHeight="1" x14ac:dyDescent="0.25">
      <c r="A186" s="117">
        <f>A155</f>
        <v>20</v>
      </c>
      <c r="B186" s="95" t="s">
        <v>77</v>
      </c>
      <c r="C186" s="116">
        <f>C155</f>
        <v>164</v>
      </c>
      <c r="D186" s="119" t="s">
        <v>7</v>
      </c>
      <c r="E186" s="120">
        <f>Assumptions!$G$26</f>
        <v>1120</v>
      </c>
      <c r="F186" s="119" t="s">
        <v>6</v>
      </c>
      <c r="G186" s="116"/>
      <c r="H186" s="116"/>
      <c r="I186" s="121">
        <f>A186*C186*E186</f>
        <v>3673600</v>
      </c>
      <c r="K186" s="117">
        <f>K155</f>
        <v>20</v>
      </c>
      <c r="L186" s="95" t="s">
        <v>77</v>
      </c>
      <c r="M186" s="116">
        <f>M155</f>
        <v>164</v>
      </c>
      <c r="N186" s="119" t="s">
        <v>7</v>
      </c>
      <c r="O186" s="120">
        <f>Assumptions!$G$26</f>
        <v>1120</v>
      </c>
      <c r="P186" s="119" t="s">
        <v>6</v>
      </c>
      <c r="Q186" s="116"/>
      <c r="R186" s="116"/>
      <c r="S186" s="121">
        <f>K186*M186*O186</f>
        <v>3673600</v>
      </c>
      <c r="U186" s="117">
        <f>U155</f>
        <v>20</v>
      </c>
      <c r="V186" s="95" t="s">
        <v>77</v>
      </c>
      <c r="W186" s="116">
        <f>W155</f>
        <v>164</v>
      </c>
      <c r="X186" s="119" t="s">
        <v>7</v>
      </c>
      <c r="Y186" s="120">
        <f>Assumptions!$G$26</f>
        <v>1120</v>
      </c>
      <c r="Z186" s="119" t="s">
        <v>6</v>
      </c>
      <c r="AA186" s="116"/>
      <c r="AB186" s="116"/>
      <c r="AC186" s="121">
        <f>U186*W186*Y186</f>
        <v>3673600</v>
      </c>
      <c r="AE186" s="117">
        <f>AE155</f>
        <v>20</v>
      </c>
      <c r="AF186" s="95" t="s">
        <v>77</v>
      </c>
      <c r="AG186" s="116">
        <f>AG155</f>
        <v>164</v>
      </c>
      <c r="AH186" s="119" t="s">
        <v>7</v>
      </c>
      <c r="AI186" s="120">
        <f>Assumptions!$G$26</f>
        <v>1120</v>
      </c>
      <c r="AJ186" s="119" t="s">
        <v>6</v>
      </c>
      <c r="AK186" s="116"/>
      <c r="AL186" s="116"/>
      <c r="AM186" s="121">
        <f>AE186*AG186*AI186</f>
        <v>3673600</v>
      </c>
    </row>
    <row r="187" spans="1:39" ht="11.1" customHeight="1" x14ac:dyDescent="0.25">
      <c r="A187" s="126">
        <f>SUM(A182:A186)</f>
        <v>200</v>
      </c>
      <c r="B187" s="114"/>
      <c r="C187" s="139">
        <f>SUM(A182*C182*G182)+(A183*C183)+(A184*C184)+(A185*C185)+(A186*C186)</f>
        <v>18280</v>
      </c>
      <c r="D187" s="122" t="s">
        <v>78</v>
      </c>
      <c r="E187" s="114"/>
      <c r="F187" s="122"/>
      <c r="G187" s="114"/>
      <c r="H187" s="114"/>
      <c r="I187" s="128"/>
      <c r="K187" s="126">
        <f>SUM(K182:K186)</f>
        <v>200</v>
      </c>
      <c r="L187" s="114"/>
      <c r="M187" s="139">
        <f>SUM(K182*M182*Q182)+(K183*M183)+(K184*M184)+(K185*M185)+(K186*M186)</f>
        <v>18280</v>
      </c>
      <c r="N187" s="122" t="s">
        <v>78</v>
      </c>
      <c r="O187" s="114"/>
      <c r="P187" s="122"/>
      <c r="Q187" s="114"/>
      <c r="R187" s="114"/>
      <c r="S187" s="128"/>
      <c r="U187" s="126">
        <f>SUM(U182:U186)</f>
        <v>200</v>
      </c>
      <c r="V187" s="114"/>
      <c r="W187" s="139">
        <f>SUM(U182*W182*AA182)+(U183*W183)+(U184*W184)+(U185*W185)+(U186*W186)</f>
        <v>18280</v>
      </c>
      <c r="X187" s="122" t="s">
        <v>78</v>
      </c>
      <c r="Y187" s="114"/>
      <c r="Z187" s="122"/>
      <c r="AA187" s="114"/>
      <c r="AB187" s="114"/>
      <c r="AC187" s="128"/>
      <c r="AE187" s="126">
        <f>SUM(AE182:AE186)</f>
        <v>200</v>
      </c>
      <c r="AF187" s="114"/>
      <c r="AG187" s="139">
        <f>SUM(AE182*AG182*AK182)+(AE183*AG183)+(AE184*AG184)+(AE185*AG185)+(AE186*AG186)</f>
        <v>18280</v>
      </c>
      <c r="AH187" s="122" t="s">
        <v>78</v>
      </c>
      <c r="AI187" s="114"/>
      <c r="AJ187" s="122"/>
      <c r="AK187" s="114"/>
      <c r="AL187" s="114"/>
      <c r="AM187" s="128"/>
    </row>
    <row r="188" spans="1:39" ht="11.1" customHeight="1" x14ac:dyDescent="0.25">
      <c r="A188" s="91"/>
      <c r="B188" s="111"/>
      <c r="E188" s="132"/>
      <c r="F188" s="119"/>
      <c r="I188" s="121"/>
      <c r="K188" s="91"/>
      <c r="L188" s="111"/>
      <c r="O188" s="132"/>
      <c r="P188" s="119"/>
      <c r="S188" s="121"/>
      <c r="U188" s="91"/>
      <c r="V188" s="111"/>
      <c r="Y188" s="132"/>
      <c r="Z188" s="119"/>
      <c r="AC188" s="121"/>
      <c r="AE188" s="91"/>
      <c r="AF188" s="111"/>
      <c r="AI188" s="132"/>
      <c r="AJ188" s="119"/>
      <c r="AM188" s="121"/>
    </row>
    <row r="189" spans="1:39" ht="11.1" customHeight="1" x14ac:dyDescent="0.25">
      <c r="A189" s="91" t="s">
        <v>87</v>
      </c>
      <c r="B189" s="91"/>
      <c r="C189" s="116"/>
      <c r="D189" s="116"/>
      <c r="E189" s="140">
        <f>Assumptions!$E$41</f>
        <v>0.08</v>
      </c>
      <c r="F189" s="119" t="s">
        <v>13</v>
      </c>
      <c r="G189" s="116"/>
      <c r="H189" s="116"/>
      <c r="I189" s="121">
        <f>SUM(I182:I186)*E189</f>
        <v>1834510.4000000001</v>
      </c>
      <c r="K189" s="91" t="s">
        <v>87</v>
      </c>
      <c r="L189" s="91"/>
      <c r="M189" s="116"/>
      <c r="N189" s="116"/>
      <c r="O189" s="140">
        <f>Assumptions!$E$41</f>
        <v>0.08</v>
      </c>
      <c r="P189" s="119" t="s">
        <v>13</v>
      </c>
      <c r="Q189" s="116"/>
      <c r="R189" s="116"/>
      <c r="S189" s="121">
        <f>SUM(S182:S186)*O189</f>
        <v>1834510.4000000001</v>
      </c>
      <c r="U189" s="91" t="s">
        <v>87</v>
      </c>
      <c r="V189" s="91"/>
      <c r="W189" s="116"/>
      <c r="X189" s="116"/>
      <c r="Y189" s="140">
        <f>Assumptions!$E$41</f>
        <v>0.08</v>
      </c>
      <c r="Z189" s="119" t="s">
        <v>13</v>
      </c>
      <c r="AA189" s="116"/>
      <c r="AB189" s="116"/>
      <c r="AC189" s="121">
        <f>SUM(AC182:AC186)*Y189</f>
        <v>1834510.4000000001</v>
      </c>
      <c r="AE189" s="91" t="s">
        <v>87</v>
      </c>
      <c r="AF189" s="91"/>
      <c r="AG189" s="116"/>
      <c r="AH189" s="116"/>
      <c r="AI189" s="140">
        <f>Assumptions!$E$41</f>
        <v>0.08</v>
      </c>
      <c r="AJ189" s="119" t="s">
        <v>13</v>
      </c>
      <c r="AK189" s="116"/>
      <c r="AL189" s="116"/>
      <c r="AM189" s="121">
        <f>SUM(AM182:AM186)*AI189</f>
        <v>1834510.4000000001</v>
      </c>
    </row>
    <row r="190" spans="1:39" ht="11.1" customHeight="1" x14ac:dyDescent="0.25">
      <c r="A190" s="91" t="s">
        <v>14</v>
      </c>
      <c r="B190" s="91"/>
      <c r="C190" s="116"/>
      <c r="D190" s="116"/>
      <c r="E190" s="140">
        <f>Assumptions!$E$42</f>
        <v>5.0000000000000001E-3</v>
      </c>
      <c r="F190" s="119" t="s">
        <v>15</v>
      </c>
      <c r="G190" s="116"/>
      <c r="H190" s="116"/>
      <c r="I190" s="121">
        <f>I172*E190</f>
        <v>241710</v>
      </c>
      <c r="K190" s="91" t="s">
        <v>14</v>
      </c>
      <c r="L190" s="91"/>
      <c r="M190" s="116"/>
      <c r="N190" s="116"/>
      <c r="O190" s="140">
        <f>Assumptions!$E$42</f>
        <v>5.0000000000000001E-3</v>
      </c>
      <c r="P190" s="119" t="s">
        <v>15</v>
      </c>
      <c r="Q190" s="116"/>
      <c r="R190" s="116"/>
      <c r="S190" s="121">
        <f>S172*O190</f>
        <v>264190</v>
      </c>
      <c r="U190" s="91" t="s">
        <v>14</v>
      </c>
      <c r="V190" s="91"/>
      <c r="W190" s="116"/>
      <c r="X190" s="116"/>
      <c r="Y190" s="140">
        <f>Assumptions!$E$42</f>
        <v>5.0000000000000001E-3</v>
      </c>
      <c r="Z190" s="119" t="s">
        <v>15</v>
      </c>
      <c r="AA190" s="116"/>
      <c r="AB190" s="116"/>
      <c r="AC190" s="121">
        <f>AC172*Y190</f>
        <v>264190</v>
      </c>
      <c r="AE190" s="91" t="s">
        <v>14</v>
      </c>
      <c r="AF190" s="91"/>
      <c r="AG190" s="116"/>
      <c r="AH190" s="116"/>
      <c r="AI190" s="140">
        <f>Assumptions!$E$42</f>
        <v>5.0000000000000001E-3</v>
      </c>
      <c r="AJ190" s="119" t="s">
        <v>15</v>
      </c>
      <c r="AK190" s="116"/>
      <c r="AL190" s="116"/>
      <c r="AM190" s="121">
        <f>AM172*AI190</f>
        <v>312112.90000000002</v>
      </c>
    </row>
    <row r="191" spans="1:39" ht="11.1" customHeight="1" x14ac:dyDescent="0.25">
      <c r="A191" s="91" t="s">
        <v>16</v>
      </c>
      <c r="B191" s="91"/>
      <c r="C191" s="116"/>
      <c r="D191" s="116"/>
      <c r="E191" s="140">
        <f>Assumptions!$E$43</f>
        <v>1.0999999999999999E-2</v>
      </c>
      <c r="F191" s="119" t="s">
        <v>13</v>
      </c>
      <c r="G191" s="116"/>
      <c r="H191" s="116"/>
      <c r="I191" s="121">
        <f>SUM(I182:I186)*E191</f>
        <v>252245.18</v>
      </c>
      <c r="K191" s="91" t="s">
        <v>16</v>
      </c>
      <c r="L191" s="91"/>
      <c r="M191" s="116"/>
      <c r="N191" s="116"/>
      <c r="O191" s="140">
        <f>Assumptions!$E$43</f>
        <v>1.0999999999999999E-2</v>
      </c>
      <c r="P191" s="119" t="s">
        <v>13</v>
      </c>
      <c r="Q191" s="116"/>
      <c r="R191" s="116"/>
      <c r="S191" s="121">
        <f>SUM(S182:S186)*O191</f>
        <v>252245.18</v>
      </c>
      <c r="U191" s="91" t="s">
        <v>16</v>
      </c>
      <c r="V191" s="91"/>
      <c r="W191" s="116"/>
      <c r="X191" s="116"/>
      <c r="Y191" s="140">
        <f>Assumptions!$E$43</f>
        <v>1.0999999999999999E-2</v>
      </c>
      <c r="Z191" s="119" t="s">
        <v>13</v>
      </c>
      <c r="AA191" s="116"/>
      <c r="AB191" s="116"/>
      <c r="AC191" s="121">
        <f>SUM(AC182:AC186)*Y191</f>
        <v>252245.18</v>
      </c>
      <c r="AE191" s="91" t="s">
        <v>16</v>
      </c>
      <c r="AF191" s="91"/>
      <c r="AG191" s="116"/>
      <c r="AH191" s="116"/>
      <c r="AI191" s="140">
        <f>Assumptions!$E$43</f>
        <v>1.0999999999999999E-2</v>
      </c>
      <c r="AJ191" s="119" t="s">
        <v>13</v>
      </c>
      <c r="AK191" s="116"/>
      <c r="AL191" s="116"/>
      <c r="AM191" s="121">
        <f>SUM(AM182:AM186)*AI191</f>
        <v>252245.18</v>
      </c>
    </row>
    <row r="192" spans="1:39" ht="11.1" customHeight="1" x14ac:dyDescent="0.25">
      <c r="A192" s="91" t="s">
        <v>17</v>
      </c>
      <c r="B192" s="91"/>
      <c r="C192" s="116"/>
      <c r="D192" s="116"/>
      <c r="E192" s="140">
        <f>Assumptions!$E$44</f>
        <v>0.02</v>
      </c>
      <c r="F192" s="119" t="s">
        <v>45</v>
      </c>
      <c r="G192" s="116"/>
      <c r="H192" s="116"/>
      <c r="I192" s="121">
        <f>SUM(I151:I155)*E192</f>
        <v>966840</v>
      </c>
      <c r="K192" s="91" t="s">
        <v>17</v>
      </c>
      <c r="L192" s="91"/>
      <c r="M192" s="116"/>
      <c r="N192" s="116"/>
      <c r="O192" s="140">
        <f>Assumptions!$E$44</f>
        <v>0.02</v>
      </c>
      <c r="P192" s="119" t="s">
        <v>45</v>
      </c>
      <c r="Q192" s="116"/>
      <c r="R192" s="116"/>
      <c r="S192" s="121">
        <f>SUM(S151:S155)*O192</f>
        <v>1056760</v>
      </c>
      <c r="U192" s="91" t="s">
        <v>17</v>
      </c>
      <c r="V192" s="91"/>
      <c r="W192" s="116"/>
      <c r="X192" s="116"/>
      <c r="Y192" s="140">
        <f>Assumptions!$E$44</f>
        <v>0.02</v>
      </c>
      <c r="Z192" s="119" t="s">
        <v>45</v>
      </c>
      <c r="AA192" s="116"/>
      <c r="AB192" s="116"/>
      <c r="AC192" s="121">
        <f>SUM(AC151:AC155)*Y192</f>
        <v>1056760</v>
      </c>
      <c r="AE192" s="91" t="s">
        <v>17</v>
      </c>
      <c r="AF192" s="91"/>
      <c r="AG192" s="116"/>
      <c r="AH192" s="116"/>
      <c r="AI192" s="140">
        <f>Assumptions!$E$44</f>
        <v>0.02</v>
      </c>
      <c r="AJ192" s="119" t="s">
        <v>45</v>
      </c>
      <c r="AK192" s="116"/>
      <c r="AL192" s="116"/>
      <c r="AM192" s="121">
        <f>SUM(AM151:AM155)*AI192</f>
        <v>1248451.6000000001</v>
      </c>
    </row>
    <row r="193" spans="1:39" ht="11.1" customHeight="1" x14ac:dyDescent="0.25">
      <c r="A193" s="91" t="s">
        <v>18</v>
      </c>
      <c r="B193" s="91"/>
      <c r="C193" s="141"/>
      <c r="D193" s="116"/>
      <c r="E193" s="140">
        <f>Assumptions!$E$45</f>
        <v>0.05</v>
      </c>
      <c r="F193" s="119" t="s">
        <v>13</v>
      </c>
      <c r="G193" s="116"/>
      <c r="H193" s="116"/>
      <c r="I193" s="121">
        <f>SUM(I182:I188)*E193</f>
        <v>1146569</v>
      </c>
      <c r="K193" s="91" t="s">
        <v>18</v>
      </c>
      <c r="L193" s="91"/>
      <c r="M193" s="141"/>
      <c r="N193" s="116"/>
      <c r="O193" s="140">
        <f>Assumptions!$E$45</f>
        <v>0.05</v>
      </c>
      <c r="P193" s="119" t="s">
        <v>13</v>
      </c>
      <c r="Q193" s="116"/>
      <c r="R193" s="116"/>
      <c r="S193" s="121">
        <f>SUM(S182:S188)*O193</f>
        <v>1146569</v>
      </c>
      <c r="U193" s="91" t="s">
        <v>18</v>
      </c>
      <c r="V193" s="91"/>
      <c r="W193" s="141"/>
      <c r="X193" s="116"/>
      <c r="Y193" s="140">
        <f>Assumptions!$E$45</f>
        <v>0.05</v>
      </c>
      <c r="Z193" s="119" t="s">
        <v>13</v>
      </c>
      <c r="AA193" s="116"/>
      <c r="AB193" s="116"/>
      <c r="AC193" s="121">
        <f>SUM(AC182:AC188)*Y193</f>
        <v>1146569</v>
      </c>
      <c r="AE193" s="91" t="s">
        <v>18</v>
      </c>
      <c r="AF193" s="91"/>
      <c r="AG193" s="141"/>
      <c r="AH193" s="116"/>
      <c r="AI193" s="140">
        <f>Assumptions!$E$45</f>
        <v>0.05</v>
      </c>
      <c r="AJ193" s="119" t="s">
        <v>13</v>
      </c>
      <c r="AK193" s="116"/>
      <c r="AL193" s="116"/>
      <c r="AM193" s="121">
        <f>SUM(AM182:AM188)*AI193</f>
        <v>1146569</v>
      </c>
    </row>
    <row r="194" spans="1:39" ht="11.1" customHeight="1" x14ac:dyDescent="0.25">
      <c r="A194" s="91"/>
      <c r="B194" s="111"/>
      <c r="E194" s="142"/>
      <c r="F194" s="119"/>
      <c r="I194" s="124"/>
      <c r="K194" s="91"/>
      <c r="L194" s="111"/>
      <c r="O194" s="142"/>
      <c r="P194" s="119"/>
      <c r="S194" s="124"/>
      <c r="U194" s="91"/>
      <c r="V194" s="111"/>
      <c r="Y194" s="142"/>
      <c r="Z194" s="119"/>
      <c r="AC194" s="124"/>
      <c r="AE194" s="91"/>
      <c r="AF194" s="111"/>
      <c r="AI194" s="142"/>
      <c r="AJ194" s="119"/>
      <c r="AM194" s="124"/>
    </row>
    <row r="195" spans="1:39" ht="11.1" customHeight="1" x14ac:dyDescent="0.25">
      <c r="A195" s="91" t="s">
        <v>88</v>
      </c>
      <c r="B195" s="91"/>
      <c r="C195" s="136">
        <f>Assumptions!$C$47</f>
        <v>0.05</v>
      </c>
      <c r="D195" s="132">
        <f>Assumptions!$D$47</f>
        <v>12</v>
      </c>
      <c r="E195" s="119" t="s">
        <v>21</v>
      </c>
      <c r="F195" s="116"/>
      <c r="G195" s="132">
        <f>Assumptions!$G$47</f>
        <v>6</v>
      </c>
      <c r="H195" s="119" t="s">
        <v>79</v>
      </c>
      <c r="I195" s="121">
        <f>(((SUM(I175:I180)*POWER((1+C195/12),((D195+G195)/12)*12))-SUM(I175:I180))      +           ((((SUM(I182:I194)*POWER((1+C195/12),((D195+G195)/12)*12))-SUM(I182:I194))*0.5)))</f>
        <v>1063672.8135940973</v>
      </c>
      <c r="K195" s="91" t="s">
        <v>88</v>
      </c>
      <c r="L195" s="91"/>
      <c r="M195" s="136">
        <f>Assumptions!$C$47</f>
        <v>0.05</v>
      </c>
      <c r="N195" s="132">
        <f>Assumptions!$D$47</f>
        <v>12</v>
      </c>
      <c r="O195" s="119" t="s">
        <v>21</v>
      </c>
      <c r="P195" s="116"/>
      <c r="Q195" s="132">
        <f>Assumptions!$G$47</f>
        <v>6</v>
      </c>
      <c r="R195" s="119" t="s">
        <v>79</v>
      </c>
      <c r="S195" s="121">
        <f>(((SUM(S175:S180)*POWER((1+M195/12),((N195+Q195)/12)*12))-SUM(S175:S180))      +           ((((SUM(S182:S194)*POWER((1+M195/12),((N195+Q195)/12)*12))-SUM(S182:S194))*0.5)))</f>
        <v>1068040.4646492023</v>
      </c>
      <c r="U195" s="91" t="s">
        <v>88</v>
      </c>
      <c r="V195" s="91"/>
      <c r="W195" s="136">
        <f>Assumptions!$C$47</f>
        <v>0.05</v>
      </c>
      <c r="X195" s="132">
        <f>Assumptions!$D$47</f>
        <v>12</v>
      </c>
      <c r="Y195" s="119" t="s">
        <v>21</v>
      </c>
      <c r="Z195" s="116"/>
      <c r="AA195" s="132">
        <f>Assumptions!$G$47</f>
        <v>6</v>
      </c>
      <c r="AB195" s="119" t="s">
        <v>79</v>
      </c>
      <c r="AC195" s="121">
        <f>(((SUM(AC175:AC180)*POWER((1+W195/12),((X195+AA195)/12)*12))-SUM(AC175:AC180))      +           ((((SUM(AC182:AC194)*POWER((1+W195/12),((X195+AA195)/12)*12))-SUM(AC182:AC194))*0.5)))</f>
        <v>1068040.4646492023</v>
      </c>
      <c r="AE195" s="91" t="s">
        <v>88</v>
      </c>
      <c r="AF195" s="91"/>
      <c r="AG195" s="136">
        <f>Assumptions!$C$47</f>
        <v>0.05</v>
      </c>
      <c r="AH195" s="132">
        <f>Assumptions!$D$47</f>
        <v>12</v>
      </c>
      <c r="AI195" s="119" t="s">
        <v>21</v>
      </c>
      <c r="AJ195" s="116"/>
      <c r="AK195" s="132">
        <f>Assumptions!$G$47</f>
        <v>6</v>
      </c>
      <c r="AL195" s="119" t="s">
        <v>79</v>
      </c>
      <c r="AM195" s="121">
        <f>(((SUM(AM175:AM180)*POWER((1+AG195/12),((AH195+AK195)/12)*12))-SUM(AM175:AM180))      +           ((((SUM(AM182:AM194)*POWER((1+AG195/12),((AH195+AK195)/12)*12))-SUM(AM182:AM194))*0.5)))</f>
        <v>1077351.4301629327</v>
      </c>
    </row>
    <row r="196" spans="1:39" ht="11.1" customHeight="1" x14ac:dyDescent="0.25">
      <c r="A196" s="91" t="s">
        <v>22</v>
      </c>
      <c r="B196" s="91"/>
      <c r="C196" s="136">
        <f>Assumptions!$C$48</f>
        <v>0.01</v>
      </c>
      <c r="D196" s="119" t="s">
        <v>23</v>
      </c>
      <c r="E196" s="116"/>
      <c r="F196" s="116"/>
      <c r="G196" s="116"/>
      <c r="H196" s="116"/>
      <c r="I196" s="121">
        <f>SUM(I175:I193)*C196</f>
        <v>273732.54579999996</v>
      </c>
      <c r="K196" s="91" t="s">
        <v>22</v>
      </c>
      <c r="L196" s="91"/>
      <c r="M196" s="136">
        <f>Assumptions!$C$48</f>
        <v>0.01</v>
      </c>
      <c r="N196" s="119" t="s">
        <v>23</v>
      </c>
      <c r="O196" s="116"/>
      <c r="P196" s="116"/>
      <c r="Q196" s="116"/>
      <c r="R196" s="116"/>
      <c r="S196" s="121">
        <f>SUM(S175:S193)*M196</f>
        <v>274856.54579999996</v>
      </c>
      <c r="U196" s="91" t="s">
        <v>22</v>
      </c>
      <c r="V196" s="91"/>
      <c r="W196" s="136">
        <f>Assumptions!$C$48</f>
        <v>0.01</v>
      </c>
      <c r="X196" s="119" t="s">
        <v>23</v>
      </c>
      <c r="Y196" s="116"/>
      <c r="Z196" s="116"/>
      <c r="AA196" s="116"/>
      <c r="AB196" s="116"/>
      <c r="AC196" s="121">
        <f>SUM(AC175:AC193)*W196</f>
        <v>274856.54579999996</v>
      </c>
      <c r="AE196" s="91" t="s">
        <v>22</v>
      </c>
      <c r="AF196" s="91"/>
      <c r="AG196" s="136">
        <f>Assumptions!$C$48</f>
        <v>0.01</v>
      </c>
      <c r="AH196" s="119" t="s">
        <v>23</v>
      </c>
      <c r="AI196" s="116"/>
      <c r="AJ196" s="116"/>
      <c r="AK196" s="116"/>
      <c r="AL196" s="116"/>
      <c r="AM196" s="121">
        <f>SUM(AM175:AM193)*AG196</f>
        <v>277252.69079999998</v>
      </c>
    </row>
    <row r="197" spans="1:39" ht="11.1" customHeight="1" x14ac:dyDescent="0.25">
      <c r="A197" s="91" t="s">
        <v>24</v>
      </c>
      <c r="B197" s="91"/>
      <c r="C197" s="133" t="s">
        <v>103</v>
      </c>
      <c r="D197" s="136">
        <f>Assumptions!$D$49</f>
        <v>0.2</v>
      </c>
      <c r="E197" s="119" t="s">
        <v>25</v>
      </c>
      <c r="F197" s="133"/>
      <c r="G197" s="158"/>
      <c r="H197" s="119"/>
      <c r="I197" s="121">
        <f>SUM(I151:I155)*D197+SUM(I158:I170)*G197</f>
        <v>9668400</v>
      </c>
      <c r="K197" s="91" t="s">
        <v>24</v>
      </c>
      <c r="L197" s="91"/>
      <c r="M197" s="133" t="s">
        <v>103</v>
      </c>
      <c r="N197" s="136">
        <f>Assumptions!$D$49</f>
        <v>0.2</v>
      </c>
      <c r="O197" s="119" t="s">
        <v>25</v>
      </c>
      <c r="P197" s="133"/>
      <c r="Q197" s="158"/>
      <c r="R197" s="119"/>
      <c r="S197" s="121">
        <f>SUM(S151:S155)*N197+SUM(S158:S170)*Q197</f>
        <v>10567600</v>
      </c>
      <c r="U197" s="91" t="s">
        <v>24</v>
      </c>
      <c r="V197" s="91"/>
      <c r="W197" s="133" t="s">
        <v>103</v>
      </c>
      <c r="X197" s="136">
        <f>Assumptions!$D$49</f>
        <v>0.2</v>
      </c>
      <c r="Y197" s="119" t="s">
        <v>25</v>
      </c>
      <c r="Z197" s="133"/>
      <c r="AA197" s="158"/>
      <c r="AB197" s="119"/>
      <c r="AC197" s="121">
        <f>SUM(AC151:AC155)*X197+SUM(AC158:AC170)*AA197</f>
        <v>10567600</v>
      </c>
      <c r="AE197" s="91" t="s">
        <v>24</v>
      </c>
      <c r="AF197" s="91"/>
      <c r="AG197" s="133" t="s">
        <v>103</v>
      </c>
      <c r="AH197" s="136">
        <f>Assumptions!$D$49</f>
        <v>0.2</v>
      </c>
      <c r="AI197" s="119" t="s">
        <v>25</v>
      </c>
      <c r="AJ197" s="133"/>
      <c r="AK197" s="158"/>
      <c r="AL197" s="119"/>
      <c r="AM197" s="121">
        <f>SUM(AM151:AM155)*AH197+SUM(AM158:AM170)*AK197</f>
        <v>12484516</v>
      </c>
    </row>
    <row r="198" spans="1:39" ht="11.1" customHeight="1" x14ac:dyDescent="0.25">
      <c r="A198" s="114"/>
      <c r="B198" s="114"/>
      <c r="C198" s="114"/>
      <c r="D198" s="114"/>
      <c r="E198" s="114"/>
      <c r="F198" s="114"/>
      <c r="G198" s="114"/>
      <c r="H198" s="114"/>
      <c r="I198" s="128"/>
      <c r="K198" s="114"/>
      <c r="L198" s="114"/>
      <c r="M198" s="114"/>
      <c r="N198" s="114"/>
      <c r="O198" s="114"/>
      <c r="P198" s="114"/>
      <c r="Q198" s="114"/>
      <c r="R198" s="114"/>
      <c r="S198" s="128"/>
      <c r="U198" s="114"/>
      <c r="V198" s="114"/>
      <c r="W198" s="114"/>
      <c r="X198" s="114"/>
      <c r="Y198" s="114"/>
      <c r="Z198" s="114"/>
      <c r="AA198" s="114"/>
      <c r="AB198" s="114"/>
      <c r="AC198" s="128"/>
      <c r="AE198" s="114"/>
      <c r="AF198" s="114"/>
      <c r="AG198" s="114"/>
      <c r="AH198" s="114"/>
      <c r="AI198" s="114"/>
      <c r="AJ198" s="114"/>
      <c r="AK198" s="114"/>
      <c r="AL198" s="114"/>
      <c r="AM198" s="128"/>
    </row>
    <row r="199" spans="1:39" ht="11.1" customHeight="1" x14ac:dyDescent="0.25">
      <c r="A199" s="113" t="s">
        <v>26</v>
      </c>
      <c r="B199" s="114"/>
      <c r="C199" s="114"/>
      <c r="D199" s="114"/>
      <c r="E199" s="114"/>
      <c r="F199" s="114"/>
      <c r="G199" s="114"/>
      <c r="H199" s="114"/>
      <c r="I199" s="130">
        <f>SUM(I175:I198)</f>
        <v>38379059.939394094</v>
      </c>
      <c r="K199" s="113" t="s">
        <v>26</v>
      </c>
      <c r="L199" s="114"/>
      <c r="M199" s="114"/>
      <c r="N199" s="114"/>
      <c r="O199" s="114"/>
      <c r="P199" s="114"/>
      <c r="Q199" s="114"/>
      <c r="R199" s="114"/>
      <c r="S199" s="130">
        <f>SUM(S175:S198)</f>
        <v>39396151.590449199</v>
      </c>
      <c r="U199" s="113" t="s">
        <v>26</v>
      </c>
      <c r="V199" s="114"/>
      <c r="W199" s="114"/>
      <c r="X199" s="114"/>
      <c r="Y199" s="114"/>
      <c r="Z199" s="114"/>
      <c r="AA199" s="114"/>
      <c r="AB199" s="114"/>
      <c r="AC199" s="130">
        <f>SUM(AC175:AC198)</f>
        <v>39396151.590449199</v>
      </c>
      <c r="AE199" s="113" t="s">
        <v>26</v>
      </c>
      <c r="AF199" s="114"/>
      <c r="AG199" s="114"/>
      <c r="AH199" s="114"/>
      <c r="AI199" s="114"/>
      <c r="AJ199" s="114"/>
      <c r="AK199" s="114"/>
      <c r="AL199" s="114"/>
      <c r="AM199" s="130">
        <f>SUM(AM175:AM198)</f>
        <v>41564389.200962931</v>
      </c>
    </row>
    <row r="200" spans="1:39" ht="11.1" customHeight="1" x14ac:dyDescent="0.25">
      <c r="A200" s="116"/>
      <c r="B200" s="116"/>
      <c r="C200" s="116"/>
      <c r="D200" s="116"/>
      <c r="E200" s="116"/>
      <c r="F200" s="116"/>
      <c r="G200" s="116"/>
      <c r="H200" s="116"/>
      <c r="I200" s="143"/>
      <c r="K200" s="116"/>
      <c r="L200" s="116"/>
      <c r="M200" s="116"/>
      <c r="N200" s="116"/>
      <c r="O200" s="116"/>
      <c r="P200" s="116"/>
      <c r="Q200" s="116"/>
      <c r="R200" s="116"/>
      <c r="S200" s="143"/>
      <c r="U200" s="116"/>
      <c r="V200" s="116"/>
      <c r="W200" s="116"/>
      <c r="X200" s="116"/>
      <c r="Y200" s="116"/>
      <c r="Z200" s="116"/>
      <c r="AA200" s="116"/>
      <c r="AB200" s="116"/>
      <c r="AC200" s="143"/>
      <c r="AE200" s="116"/>
      <c r="AF200" s="116"/>
      <c r="AG200" s="116"/>
      <c r="AH200" s="116"/>
      <c r="AI200" s="116"/>
      <c r="AJ200" s="116"/>
      <c r="AK200" s="116"/>
      <c r="AL200" s="116"/>
      <c r="AM200" s="143"/>
    </row>
    <row r="201" spans="1:39" ht="11.1" customHeight="1" x14ac:dyDescent="0.25">
      <c r="A201" s="144" t="s">
        <v>106</v>
      </c>
      <c r="B201" s="145"/>
      <c r="C201" s="145"/>
      <c r="D201" s="145"/>
      <c r="E201" s="145"/>
      <c r="F201" s="145"/>
      <c r="G201" s="145"/>
      <c r="H201" s="145"/>
      <c r="I201" s="146">
        <f>I172-I199</f>
        <v>9962940.060605906</v>
      </c>
      <c r="K201" s="144" t="s">
        <v>106</v>
      </c>
      <c r="L201" s="145"/>
      <c r="M201" s="145"/>
      <c r="N201" s="145"/>
      <c r="O201" s="145"/>
      <c r="P201" s="145"/>
      <c r="Q201" s="145"/>
      <c r="R201" s="145"/>
      <c r="S201" s="146">
        <f>S172-S199</f>
        <v>13441848.409550801</v>
      </c>
      <c r="U201" s="144" t="s">
        <v>106</v>
      </c>
      <c r="V201" s="145"/>
      <c r="W201" s="145"/>
      <c r="X201" s="145"/>
      <c r="Y201" s="145"/>
      <c r="Z201" s="145"/>
      <c r="AA201" s="145"/>
      <c r="AB201" s="145"/>
      <c r="AC201" s="146">
        <f>AC172-AC199</f>
        <v>13441848.409550801</v>
      </c>
      <c r="AE201" s="144" t="s">
        <v>106</v>
      </c>
      <c r="AF201" s="145"/>
      <c r="AG201" s="145"/>
      <c r="AH201" s="145"/>
      <c r="AI201" s="145"/>
      <c r="AJ201" s="145"/>
      <c r="AK201" s="145"/>
      <c r="AL201" s="145"/>
      <c r="AM201" s="146">
        <f>AM172-AM199</f>
        <v>20858190.799037069</v>
      </c>
    </row>
    <row r="202" spans="1:39" ht="11.1" customHeight="1" x14ac:dyDescent="0.25">
      <c r="A202" s="144" t="s">
        <v>107</v>
      </c>
      <c r="B202" s="145"/>
      <c r="C202" s="145"/>
      <c r="D202" s="145"/>
      <c r="E202" s="145"/>
      <c r="F202" s="145"/>
      <c r="G202" s="145"/>
      <c r="H202" s="145"/>
      <c r="I202" s="146">
        <f>I201/F145</f>
        <v>1637102.8268601254</v>
      </c>
      <c r="K202" s="144" t="s">
        <v>107</v>
      </c>
      <c r="L202" s="145"/>
      <c r="M202" s="145"/>
      <c r="N202" s="145"/>
      <c r="O202" s="145"/>
      <c r="P202" s="145"/>
      <c r="Q202" s="145"/>
      <c r="R202" s="145"/>
      <c r="S202" s="146">
        <f>S201/P145</f>
        <v>2208754.4334942633</v>
      </c>
      <c r="U202" s="144" t="s">
        <v>107</v>
      </c>
      <c r="V202" s="145"/>
      <c r="W202" s="145"/>
      <c r="X202" s="145"/>
      <c r="Y202" s="145"/>
      <c r="Z202" s="145"/>
      <c r="AA202" s="145"/>
      <c r="AB202" s="145"/>
      <c r="AC202" s="146">
        <f>AC201/Z145</f>
        <v>2208754.4334942633</v>
      </c>
      <c r="AE202" s="144" t="s">
        <v>107</v>
      </c>
      <c r="AF202" s="145"/>
      <c r="AG202" s="145"/>
      <c r="AH202" s="145"/>
      <c r="AI202" s="145"/>
      <c r="AJ202" s="145"/>
      <c r="AK202" s="145"/>
      <c r="AL202" s="145"/>
      <c r="AM202" s="146">
        <f>AM201/AJ145</f>
        <v>3427402.2439732277</v>
      </c>
    </row>
    <row r="203" spans="1:39" ht="11.1" customHeight="1" x14ac:dyDescent="0.25"/>
    <row r="204" spans="1:39" ht="11.1" customHeight="1" x14ac:dyDescent="0.25"/>
    <row r="205" spans="1:39" ht="11.1" customHeight="1" x14ac:dyDescent="0.25"/>
    <row r="206" spans="1:39" ht="11.1" customHeight="1" x14ac:dyDescent="0.25"/>
    <row r="207" spans="1:39" ht="11.1" customHeight="1" x14ac:dyDescent="0.25"/>
    <row r="208" spans="1:39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</sheetData>
  <mergeCells count="12">
    <mergeCell ref="D138:I140"/>
    <mergeCell ref="N138:S140"/>
    <mergeCell ref="D2:I4"/>
    <mergeCell ref="N2:S4"/>
    <mergeCell ref="D70:I72"/>
    <mergeCell ref="N70:S72"/>
    <mergeCell ref="X2:AC4"/>
    <mergeCell ref="X70:AC72"/>
    <mergeCell ref="X138:AC140"/>
    <mergeCell ref="AH2:AM4"/>
    <mergeCell ref="AH70:AM72"/>
    <mergeCell ref="AH138:AM1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45" r:id="rId4"/>
      </mc:Fallback>
    </mc:AlternateContent>
    <mc:AlternateContent xmlns:mc="http://schemas.openxmlformats.org/markup-compatibility/2006">
      <mc:Choice Requires="x14">
        <oleObject progId="CorelDRAW.Graphic.12" shapeId="6146" r:id="rId6">
          <objectPr defaultSize="0" autoPict="0" r:id="rId5">
            <anchor moveWithCells="1" sizeWithCells="1">
              <from>
                <xdr:col>10</xdr:col>
                <xdr:colOff>0</xdr:colOff>
                <xdr:row>1</xdr:row>
                <xdr:rowOff>0</xdr:rowOff>
              </from>
              <to>
                <xdr:col>12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46" r:id="rId6"/>
      </mc:Fallback>
    </mc:AlternateContent>
    <mc:AlternateContent xmlns:mc="http://schemas.openxmlformats.org/markup-compatibility/2006">
      <mc:Choice Requires="x14">
        <oleObject progId="CorelDRAW.Graphic.12" shapeId="6156" r:id="rId7">
          <objectPr defaultSize="0" autoPict="0" r:id="rId5">
            <anchor moveWithCells="1" sizeWithCells="1">
              <from>
                <xdr:col>0</xdr:col>
                <xdr:colOff>0</xdr:colOff>
                <xdr:row>69</xdr:row>
                <xdr:rowOff>0</xdr:rowOff>
              </from>
              <to>
                <xdr:col>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56" r:id="rId7"/>
      </mc:Fallback>
    </mc:AlternateContent>
    <mc:AlternateContent xmlns:mc="http://schemas.openxmlformats.org/markup-compatibility/2006">
      <mc:Choice Requires="x14">
        <oleObject progId="CorelDRAW.Graphic.12" shapeId="6157" r:id="rId8">
          <objectPr defaultSize="0" autoPict="0" r:id="rId5">
            <anchor moveWithCells="1" sizeWithCells="1">
              <from>
                <xdr:col>10</xdr:col>
                <xdr:colOff>0</xdr:colOff>
                <xdr:row>69</xdr:row>
                <xdr:rowOff>0</xdr:rowOff>
              </from>
              <to>
                <xdr:col>12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57" r:id="rId8"/>
      </mc:Fallback>
    </mc:AlternateContent>
    <mc:AlternateContent xmlns:mc="http://schemas.openxmlformats.org/markup-compatibility/2006">
      <mc:Choice Requires="x14">
        <oleObject progId="CorelDRAW.Graphic.12" shapeId="6164" r:id="rId9">
          <objectPr defaultSize="0" autoPict="0" r:id="rId5">
            <anchor moveWithCells="1" sizeWithCells="1">
              <from>
                <xdr:col>10</xdr:col>
                <xdr:colOff>0</xdr:colOff>
                <xdr:row>137</xdr:row>
                <xdr:rowOff>0</xdr:rowOff>
              </from>
              <to>
                <xdr:col>12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64" r:id="rId9"/>
      </mc:Fallback>
    </mc:AlternateContent>
    <mc:AlternateContent xmlns:mc="http://schemas.openxmlformats.org/markup-compatibility/2006">
      <mc:Choice Requires="x14">
        <oleObject progId="CorelDRAW.Graphic.12" shapeId="6165" r:id="rId10">
          <objectPr defaultSize="0" autoPict="0" r:id="rId5">
            <anchor moveWithCells="1" sizeWithCells="1">
              <from>
                <xdr:col>0</xdr:col>
                <xdr:colOff>0</xdr:colOff>
                <xdr:row>137</xdr:row>
                <xdr:rowOff>0</xdr:rowOff>
              </from>
              <to>
                <xdr:col>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65" r:id="rId10"/>
      </mc:Fallback>
    </mc:AlternateContent>
    <mc:AlternateContent xmlns:mc="http://schemas.openxmlformats.org/markup-compatibility/2006">
      <mc:Choice Requires="x14">
        <oleObject progId="CorelDRAW.Graphic.12" shapeId="6166" r:id="rId11">
          <objectPr defaultSize="0" autoPict="0" r:id="rId5">
            <anchor moveWithCells="1" sizeWithCells="1">
              <from>
                <xdr:col>20</xdr:col>
                <xdr:colOff>0</xdr:colOff>
                <xdr:row>1</xdr:row>
                <xdr:rowOff>0</xdr:rowOff>
              </from>
              <to>
                <xdr:col>22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66" r:id="rId11"/>
      </mc:Fallback>
    </mc:AlternateContent>
    <mc:AlternateContent xmlns:mc="http://schemas.openxmlformats.org/markup-compatibility/2006">
      <mc:Choice Requires="x14">
        <oleObject progId="CorelDRAW.Graphic.12" shapeId="6167" r:id="rId12">
          <objectPr defaultSize="0" autoPict="0" r:id="rId5">
            <anchor moveWithCells="1" sizeWithCells="1">
              <from>
                <xdr:col>20</xdr:col>
                <xdr:colOff>0</xdr:colOff>
                <xdr:row>69</xdr:row>
                <xdr:rowOff>0</xdr:rowOff>
              </from>
              <to>
                <xdr:col>22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67" r:id="rId12"/>
      </mc:Fallback>
    </mc:AlternateContent>
    <mc:AlternateContent xmlns:mc="http://schemas.openxmlformats.org/markup-compatibility/2006">
      <mc:Choice Requires="x14">
        <oleObject progId="CorelDRAW.Graphic.12" shapeId="6168" r:id="rId13">
          <objectPr defaultSize="0" autoPict="0" r:id="rId5">
            <anchor moveWithCells="1" sizeWithCells="1">
              <from>
                <xdr:col>20</xdr:col>
                <xdr:colOff>0</xdr:colOff>
                <xdr:row>137</xdr:row>
                <xdr:rowOff>0</xdr:rowOff>
              </from>
              <to>
                <xdr:col>22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68" r:id="rId13"/>
      </mc:Fallback>
    </mc:AlternateContent>
    <mc:AlternateContent xmlns:mc="http://schemas.openxmlformats.org/markup-compatibility/2006">
      <mc:Choice Requires="x14">
        <oleObject progId="CorelDRAW.Graphic.12" shapeId="6169" r:id="rId14">
          <objectPr defaultSize="0" autoPict="0" r:id="rId5">
            <anchor moveWithCells="1" sizeWithCells="1">
              <from>
                <xdr:col>30</xdr:col>
                <xdr:colOff>0</xdr:colOff>
                <xdr:row>1</xdr:row>
                <xdr:rowOff>0</xdr:rowOff>
              </from>
              <to>
                <xdr:col>32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69" r:id="rId14"/>
      </mc:Fallback>
    </mc:AlternateContent>
    <mc:AlternateContent xmlns:mc="http://schemas.openxmlformats.org/markup-compatibility/2006">
      <mc:Choice Requires="x14">
        <oleObject progId="CorelDRAW.Graphic.12" shapeId="6170" r:id="rId15">
          <objectPr defaultSize="0" autoPict="0" r:id="rId5">
            <anchor moveWithCells="1" sizeWithCells="1">
              <from>
                <xdr:col>30</xdr:col>
                <xdr:colOff>0</xdr:colOff>
                <xdr:row>69</xdr:row>
                <xdr:rowOff>0</xdr:rowOff>
              </from>
              <to>
                <xdr:col>32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70" r:id="rId15"/>
      </mc:Fallback>
    </mc:AlternateContent>
    <mc:AlternateContent xmlns:mc="http://schemas.openxmlformats.org/markup-compatibility/2006">
      <mc:Choice Requires="x14">
        <oleObject progId="CorelDRAW.Graphic.12" shapeId="6171" r:id="rId16">
          <objectPr defaultSize="0" autoPict="0" r:id="rId5">
            <anchor moveWithCells="1" sizeWithCells="1">
              <from>
                <xdr:col>30</xdr:col>
                <xdr:colOff>0</xdr:colOff>
                <xdr:row>137</xdr:row>
                <xdr:rowOff>0</xdr:rowOff>
              </from>
              <to>
                <xdr:col>32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71" r:id="rId1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41"/>
  <sheetViews>
    <sheetView topLeftCell="A58" zoomScale="60" zoomScaleNormal="60" workbookViewId="0">
      <selection activeCell="O108" sqref="O108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</cols>
  <sheetData>
    <row r="1" spans="1:39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U1" s="84"/>
      <c r="V1" s="85"/>
      <c r="W1" s="85"/>
      <c r="X1" s="86"/>
      <c r="Y1" s="87"/>
      <c r="Z1" s="87"/>
      <c r="AA1" s="87"/>
      <c r="AB1" s="87"/>
      <c r="AC1" s="87"/>
      <c r="AD1" s="88"/>
      <c r="AE1" s="84"/>
      <c r="AF1" s="85"/>
      <c r="AG1" s="85"/>
      <c r="AH1" s="86"/>
      <c r="AI1" s="87"/>
      <c r="AJ1" s="87"/>
      <c r="AK1" s="87"/>
      <c r="AL1" s="87"/>
      <c r="AM1" s="87"/>
    </row>
    <row r="2" spans="1:39" ht="11.1" customHeight="1" x14ac:dyDescent="0.25">
      <c r="A2" s="2"/>
      <c r="B2" s="2"/>
      <c r="C2" s="2"/>
      <c r="D2" s="338" t="s">
        <v>54</v>
      </c>
      <c r="E2" s="338"/>
      <c r="F2" s="338"/>
      <c r="G2" s="338"/>
      <c r="H2" s="338"/>
      <c r="I2" s="338"/>
      <c r="K2" s="2"/>
      <c r="L2" s="2"/>
      <c r="M2" s="2"/>
      <c r="N2" s="338" t="s">
        <v>54</v>
      </c>
      <c r="O2" s="338"/>
      <c r="P2" s="338"/>
      <c r="Q2" s="338"/>
      <c r="R2" s="338"/>
      <c r="S2" s="338"/>
      <c r="U2" s="84"/>
      <c r="V2" s="84"/>
      <c r="W2" s="84"/>
      <c r="X2" s="337" t="s">
        <v>54</v>
      </c>
      <c r="Y2" s="337"/>
      <c r="Z2" s="337"/>
      <c r="AA2" s="337"/>
      <c r="AB2" s="337"/>
      <c r="AC2" s="337"/>
      <c r="AD2" s="88"/>
      <c r="AE2" s="84"/>
      <c r="AF2" s="84"/>
      <c r="AG2" s="84"/>
      <c r="AH2" s="337" t="s">
        <v>54</v>
      </c>
      <c r="AI2" s="337"/>
      <c r="AJ2" s="337"/>
      <c r="AK2" s="337"/>
      <c r="AL2" s="337"/>
      <c r="AM2" s="337"/>
    </row>
    <row r="3" spans="1:39" ht="11.1" customHeight="1" x14ac:dyDescent="0.25">
      <c r="A3" s="2"/>
      <c r="B3" s="2"/>
      <c r="C3" s="2"/>
      <c r="D3" s="338"/>
      <c r="E3" s="338"/>
      <c r="F3" s="338"/>
      <c r="G3" s="338"/>
      <c r="H3" s="338"/>
      <c r="I3" s="338"/>
      <c r="K3" s="2"/>
      <c r="L3" s="2"/>
      <c r="M3" s="2"/>
      <c r="N3" s="338"/>
      <c r="O3" s="338"/>
      <c r="P3" s="338"/>
      <c r="Q3" s="338"/>
      <c r="R3" s="338"/>
      <c r="S3" s="338"/>
      <c r="U3" s="84"/>
      <c r="V3" s="84"/>
      <c r="W3" s="84"/>
      <c r="X3" s="337"/>
      <c r="Y3" s="337"/>
      <c r="Z3" s="337"/>
      <c r="AA3" s="337"/>
      <c r="AB3" s="337"/>
      <c r="AC3" s="337"/>
      <c r="AD3" s="88"/>
      <c r="AE3" s="84"/>
      <c r="AF3" s="84"/>
      <c r="AG3" s="84"/>
      <c r="AH3" s="337"/>
      <c r="AI3" s="337"/>
      <c r="AJ3" s="337"/>
      <c r="AK3" s="337"/>
      <c r="AL3" s="337"/>
      <c r="AM3" s="337"/>
    </row>
    <row r="4" spans="1:39" ht="11.1" customHeight="1" x14ac:dyDescent="0.25">
      <c r="A4" s="2"/>
      <c r="B4" s="2"/>
      <c r="C4" s="2"/>
      <c r="D4" s="338"/>
      <c r="E4" s="338"/>
      <c r="F4" s="338"/>
      <c r="G4" s="338"/>
      <c r="H4" s="338"/>
      <c r="I4" s="338"/>
      <c r="K4" s="2"/>
      <c r="L4" s="2"/>
      <c r="M4" s="2"/>
      <c r="N4" s="338"/>
      <c r="O4" s="338"/>
      <c r="P4" s="338"/>
      <c r="Q4" s="338"/>
      <c r="R4" s="338"/>
      <c r="S4" s="338"/>
      <c r="U4" s="84"/>
      <c r="V4" s="84"/>
      <c r="W4" s="84"/>
      <c r="X4" s="337"/>
      <c r="Y4" s="337"/>
      <c r="Z4" s="337"/>
      <c r="AA4" s="337"/>
      <c r="AB4" s="337"/>
      <c r="AC4" s="337"/>
      <c r="AD4" s="88"/>
      <c r="AE4" s="84"/>
      <c r="AF4" s="84"/>
      <c r="AG4" s="84"/>
      <c r="AH4" s="337"/>
      <c r="AI4" s="337"/>
      <c r="AJ4" s="337"/>
      <c r="AK4" s="337"/>
      <c r="AL4" s="337"/>
      <c r="AM4" s="337"/>
    </row>
    <row r="5" spans="1:39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U5" s="84"/>
      <c r="V5" s="84"/>
      <c r="W5" s="84"/>
      <c r="X5" s="89"/>
      <c r="Y5" s="89"/>
      <c r="Z5" s="89"/>
      <c r="AA5" s="89"/>
      <c r="AB5" s="89"/>
      <c r="AC5" s="89"/>
      <c r="AD5" s="88"/>
      <c r="AE5" s="84"/>
      <c r="AF5" s="84"/>
      <c r="AG5" s="84"/>
      <c r="AH5" s="89"/>
      <c r="AI5" s="89"/>
      <c r="AJ5" s="89"/>
      <c r="AK5" s="89"/>
      <c r="AL5" s="89"/>
      <c r="AM5" s="89"/>
    </row>
    <row r="6" spans="1:39" ht="11.1" customHeight="1" x14ac:dyDescent="0.25">
      <c r="A6" s="5" t="s">
        <v>0</v>
      </c>
      <c r="B6" s="5"/>
      <c r="C6" s="6"/>
      <c r="D6" s="52" t="str">
        <f>Assumptions!$B$69</f>
        <v>Mixed Residential Medium Scale</v>
      </c>
      <c r="E6" s="44"/>
      <c r="F6" s="44"/>
      <c r="G6" s="80"/>
      <c r="H6" s="17" t="str">
        <f>Assumptions!$D$70</f>
        <v>Apartments</v>
      </c>
      <c r="I6" s="82">
        <f>Assumptions!$C$70</f>
        <v>0</v>
      </c>
      <c r="K6" s="5" t="s">
        <v>0</v>
      </c>
      <c r="L6" s="5"/>
      <c r="M6" s="6"/>
      <c r="N6" s="52" t="str">
        <f>Assumptions!$B$69</f>
        <v>Mixed Residential Medium Scale</v>
      </c>
      <c r="O6" s="44"/>
      <c r="P6" s="44"/>
      <c r="Q6" s="45"/>
      <c r="R6" s="17" t="str">
        <f>Assumptions!$D$70</f>
        <v>Apartments</v>
      </c>
      <c r="S6" s="82">
        <f>Assumptions!$C$70</f>
        <v>0</v>
      </c>
      <c r="U6" s="90" t="s">
        <v>0</v>
      </c>
      <c r="V6" s="90"/>
      <c r="W6" s="91"/>
      <c r="X6" s="92" t="str">
        <f>Assumptions!$B$69</f>
        <v>Mixed Residential Medium Scale</v>
      </c>
      <c r="Y6" s="93"/>
      <c r="Z6" s="93"/>
      <c r="AA6" s="94"/>
      <c r="AB6" s="95" t="str">
        <f>Assumptions!$D$61</f>
        <v>Apartments</v>
      </c>
      <c r="AC6" s="82">
        <f>Assumptions!$C$70</f>
        <v>0</v>
      </c>
      <c r="AD6" s="88"/>
      <c r="AE6" s="90" t="s">
        <v>0</v>
      </c>
      <c r="AF6" s="90"/>
      <c r="AG6" s="91"/>
      <c r="AH6" s="92" t="str">
        <f>Assumptions!$B$69</f>
        <v>Mixed Residential Medium Scale</v>
      </c>
      <c r="AI6" s="93"/>
      <c r="AJ6" s="93"/>
      <c r="AK6" s="94"/>
      <c r="AL6" s="95" t="str">
        <f>Assumptions!$D$61</f>
        <v>Apartments</v>
      </c>
      <c r="AM6" s="82">
        <f>Assumptions!$C$70</f>
        <v>0</v>
      </c>
    </row>
    <row r="7" spans="1:39" ht="11.1" customHeight="1" x14ac:dyDescent="0.25">
      <c r="A7" s="5" t="s">
        <v>1</v>
      </c>
      <c r="B7" s="6"/>
      <c r="C7" s="6"/>
      <c r="D7" s="52" t="s">
        <v>115</v>
      </c>
      <c r="E7" s="44"/>
      <c r="F7" s="44"/>
      <c r="G7" s="44"/>
      <c r="H7" s="17" t="str">
        <f>Assumptions!$D$71</f>
        <v>2 bed houses</v>
      </c>
      <c r="I7" s="82">
        <f>Assumptions!$C$71</f>
        <v>10</v>
      </c>
      <c r="K7" s="5" t="s">
        <v>1</v>
      </c>
      <c r="L7" s="6"/>
      <c r="M7" s="6"/>
      <c r="N7" s="52" t="s">
        <v>115</v>
      </c>
      <c r="O7" s="44"/>
      <c r="P7" s="44"/>
      <c r="Q7" s="46"/>
      <c r="R7" s="17" t="str">
        <f>Assumptions!$D$71</f>
        <v>2 bed houses</v>
      </c>
      <c r="S7" s="82">
        <f>Assumptions!$C$71</f>
        <v>10</v>
      </c>
      <c r="U7" s="90" t="s">
        <v>1</v>
      </c>
      <c r="V7" s="91"/>
      <c r="W7" s="91"/>
      <c r="X7" s="92" t="s">
        <v>115</v>
      </c>
      <c r="Y7" s="93"/>
      <c r="Z7" s="93"/>
      <c r="AA7" s="97"/>
      <c r="AB7" s="95" t="str">
        <f>Assumptions!$D$62</f>
        <v>2 bed houses</v>
      </c>
      <c r="AC7" s="82">
        <f>Assumptions!$C$71</f>
        <v>10</v>
      </c>
      <c r="AD7" s="88"/>
      <c r="AE7" s="90" t="s">
        <v>1</v>
      </c>
      <c r="AF7" s="91"/>
      <c r="AG7" s="91"/>
      <c r="AH7" s="92" t="s">
        <v>115</v>
      </c>
      <c r="AI7" s="93"/>
      <c r="AJ7" s="93"/>
      <c r="AK7" s="97"/>
      <c r="AL7" s="95" t="str">
        <f>Assumptions!$D$62</f>
        <v>2 bed houses</v>
      </c>
      <c r="AM7" s="82">
        <f>Assumptions!$C$71</f>
        <v>10</v>
      </c>
    </row>
    <row r="8" spans="1:39" ht="11.1" customHeight="1" x14ac:dyDescent="0.25">
      <c r="A8" s="5" t="s">
        <v>2</v>
      </c>
      <c r="B8" s="5"/>
      <c r="C8" s="6"/>
      <c r="D8" s="53" t="str">
        <f>Assumptions!A13</f>
        <v>Zone 1</v>
      </c>
      <c r="E8" s="49"/>
      <c r="F8" s="49"/>
      <c r="G8" s="81"/>
      <c r="H8" s="17" t="str">
        <f>Assumptions!$D$72</f>
        <v>3 Bed houses</v>
      </c>
      <c r="I8" s="82">
        <f>Assumptions!$C$72</f>
        <v>25</v>
      </c>
      <c r="K8" s="5" t="s">
        <v>2</v>
      </c>
      <c r="L8" s="5"/>
      <c r="M8" s="6"/>
      <c r="N8" s="51" t="str">
        <f>Assumptions!A14</f>
        <v>Zone 2 Leake Keyworth Bingham</v>
      </c>
      <c r="O8" s="47"/>
      <c r="P8" s="47"/>
      <c r="Q8" s="48"/>
      <c r="R8" s="17" t="str">
        <f>Assumptions!$D$72</f>
        <v>3 Bed houses</v>
      </c>
      <c r="S8" s="82">
        <f>Assumptions!$C$72</f>
        <v>25</v>
      </c>
      <c r="U8" s="90" t="s">
        <v>2</v>
      </c>
      <c r="V8" s="90"/>
      <c r="W8" s="91"/>
      <c r="X8" s="295" t="str">
        <f>Assumptions!A15</f>
        <v>Zone 2</v>
      </c>
      <c r="Y8" s="296"/>
      <c r="Z8" s="296"/>
      <c r="AA8" s="297"/>
      <c r="AB8" s="95" t="str">
        <f>Assumptions!$D$63</f>
        <v>3 Bed houses</v>
      </c>
      <c r="AC8" s="82">
        <f>Assumptions!$C$72</f>
        <v>25</v>
      </c>
      <c r="AD8" s="88"/>
      <c r="AE8" s="90" t="s">
        <v>2</v>
      </c>
      <c r="AF8" s="90"/>
      <c r="AG8" s="91"/>
      <c r="AH8" s="288" t="str">
        <f>Assumptions!A16</f>
        <v>Zone 3</v>
      </c>
      <c r="AI8" s="289"/>
      <c r="AJ8" s="289"/>
      <c r="AK8" s="290"/>
      <c r="AL8" s="95" t="str">
        <f>Assumptions!$D$63</f>
        <v>3 Bed houses</v>
      </c>
      <c r="AM8" s="82">
        <f>Assumptions!$C$72</f>
        <v>25</v>
      </c>
    </row>
    <row r="9" spans="1:39" ht="11.1" customHeight="1" x14ac:dyDescent="0.25">
      <c r="A9" s="5" t="s">
        <v>3</v>
      </c>
      <c r="B9" s="5"/>
      <c r="C9" s="6"/>
      <c r="D9" s="10">
        <f>SUM(I6:I10)</f>
        <v>50</v>
      </c>
      <c r="E9" s="39" t="s">
        <v>67</v>
      </c>
      <c r="F9" s="6"/>
      <c r="G9" s="8"/>
      <c r="H9" s="17" t="str">
        <f>Assumptions!$D$73</f>
        <v>4 bed houses</v>
      </c>
      <c r="I9" s="82">
        <f>Assumptions!$C$73</f>
        <v>10</v>
      </c>
      <c r="K9" s="5" t="s">
        <v>3</v>
      </c>
      <c r="L9" s="5"/>
      <c r="M9" s="6"/>
      <c r="N9" s="10">
        <f>SUM(S6:S10)</f>
        <v>50</v>
      </c>
      <c r="O9" s="39" t="s">
        <v>67</v>
      </c>
      <c r="P9" s="6"/>
      <c r="Q9" s="8"/>
      <c r="R9" s="17" t="str">
        <f>Assumptions!$D$73</f>
        <v>4 bed houses</v>
      </c>
      <c r="S9" s="82">
        <f>Assumptions!$C$73</f>
        <v>10</v>
      </c>
      <c r="U9" s="90" t="s">
        <v>3</v>
      </c>
      <c r="V9" s="90"/>
      <c r="W9" s="91"/>
      <c r="X9" s="104">
        <f>SUM(AC6:AC10)</f>
        <v>50</v>
      </c>
      <c r="Y9" s="105" t="s">
        <v>67</v>
      </c>
      <c r="Z9" s="91"/>
      <c r="AA9" s="106"/>
      <c r="AB9" s="95" t="str">
        <f>Assumptions!$D$64</f>
        <v>4 bed houses</v>
      </c>
      <c r="AC9" s="82">
        <f>Assumptions!$C$73</f>
        <v>10</v>
      </c>
      <c r="AD9" s="88"/>
      <c r="AE9" s="90" t="s">
        <v>3</v>
      </c>
      <c r="AF9" s="90"/>
      <c r="AG9" s="91"/>
      <c r="AH9" s="104">
        <f>SUM(AM6:AM10)</f>
        <v>50</v>
      </c>
      <c r="AI9" s="105" t="s">
        <v>67</v>
      </c>
      <c r="AJ9" s="91"/>
      <c r="AK9" s="106"/>
      <c r="AL9" s="95" t="str">
        <f>Assumptions!$D$64</f>
        <v>4 bed houses</v>
      </c>
      <c r="AM9" s="82">
        <f>Assumptions!$C$73</f>
        <v>10</v>
      </c>
    </row>
    <row r="10" spans="1:39" ht="11.1" customHeight="1" x14ac:dyDescent="0.25">
      <c r="A10" s="90" t="s">
        <v>56</v>
      </c>
      <c r="B10" s="91"/>
      <c r="C10" s="107">
        <f>Assumptions!$C$13</f>
        <v>0.1</v>
      </c>
      <c r="D10" s="104">
        <f>D9*C10</f>
        <v>5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Assumptions!$C$74</f>
        <v>5</v>
      </c>
      <c r="K10" s="90" t="s">
        <v>56</v>
      </c>
      <c r="L10" s="91"/>
      <c r="M10" s="107">
        <f>Assumptions!$C$14</f>
        <v>0.2</v>
      </c>
      <c r="N10" s="104">
        <f>N9*M10</f>
        <v>10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Assumptions!$C$74</f>
        <v>5</v>
      </c>
      <c r="U10" s="90" t="s">
        <v>56</v>
      </c>
      <c r="V10" s="91"/>
      <c r="W10" s="107">
        <f>Assumptions!$C$15</f>
        <v>0.3</v>
      </c>
      <c r="X10" s="104">
        <f>X9*W10</f>
        <v>15</v>
      </c>
      <c r="Y10" s="105" t="s">
        <v>57</v>
      </c>
      <c r="Z10" s="106"/>
      <c r="AA10" s="108"/>
      <c r="AB10" s="95" t="str">
        <f>Assumptions!$D$65</f>
        <v>5 bed house</v>
      </c>
      <c r="AC10" s="82">
        <f>Assumptions!$C$74</f>
        <v>5</v>
      </c>
      <c r="AD10" s="88"/>
      <c r="AE10" s="90" t="s">
        <v>56</v>
      </c>
      <c r="AF10" s="91"/>
      <c r="AG10" s="107">
        <f>Assumptions!$C$16</f>
        <v>0.3</v>
      </c>
      <c r="AH10" s="104">
        <f>AH9*AG10</f>
        <v>15</v>
      </c>
      <c r="AI10" s="105" t="s">
        <v>57</v>
      </c>
      <c r="AJ10" s="106"/>
      <c r="AK10" s="108"/>
      <c r="AL10" s="95" t="str">
        <f>Assumptions!$D$65</f>
        <v>5 bed house</v>
      </c>
      <c r="AM10" s="82">
        <f>Assumptions!$C$74</f>
        <v>5</v>
      </c>
    </row>
    <row r="11" spans="1:39" ht="11.1" customHeight="1" x14ac:dyDescent="0.25">
      <c r="A11" s="90" t="s">
        <v>58</v>
      </c>
      <c r="B11" s="91"/>
      <c r="C11" s="109">
        <f>Assumptions!$D$13</f>
        <v>0.42</v>
      </c>
      <c r="D11" s="95" t="str">
        <f>Assumptions!$D$12</f>
        <v>Intermediate</v>
      </c>
      <c r="E11" s="107">
        <f>Assumptions!$E$13</f>
        <v>0.19</v>
      </c>
      <c r="F11" s="95" t="str">
        <f>Assumptions!$E$12</f>
        <v>Social Rent</v>
      </c>
      <c r="G11" s="110">
        <f>Assumptions!$F$13</f>
        <v>0.39</v>
      </c>
      <c r="H11" s="105" t="str">
        <f>Assumptions!$F$12</f>
        <v>Affordable Rent</v>
      </c>
      <c r="I11" s="1"/>
      <c r="K11" s="90" t="s">
        <v>58</v>
      </c>
      <c r="L11" s="91"/>
      <c r="M11" s="109">
        <f>Assumptions!$D$14</f>
        <v>0.42</v>
      </c>
      <c r="N11" s="95" t="str">
        <f>Assumptions!$D$12</f>
        <v>Intermediate</v>
      </c>
      <c r="O11" s="107">
        <f>Assumptions!$E$14</f>
        <v>0.19</v>
      </c>
      <c r="P11" s="95" t="str">
        <f>Assumptions!$E$12</f>
        <v>Social Rent</v>
      </c>
      <c r="Q11" s="110">
        <f>Assumptions!$F$14</f>
        <v>0.39</v>
      </c>
      <c r="R11" s="105" t="str">
        <f>Assumptions!$F$12</f>
        <v>Affordable Rent</v>
      </c>
      <c r="S11" s="1"/>
      <c r="U11" s="90" t="s">
        <v>58</v>
      </c>
      <c r="V11" s="91"/>
      <c r="W11" s="109">
        <f>Assumptions!$D$15</f>
        <v>0.42</v>
      </c>
      <c r="X11" s="95" t="str">
        <f>Assumptions!$D$12</f>
        <v>Intermediate</v>
      </c>
      <c r="Y11" s="107">
        <f>Assumptions!$E$15</f>
        <v>0.19</v>
      </c>
      <c r="Z11" s="95" t="str">
        <f>Assumptions!$E$12</f>
        <v>Social Rent</v>
      </c>
      <c r="AA11" s="110">
        <f>Assumptions!$F$15</f>
        <v>0.39</v>
      </c>
      <c r="AB11" s="105" t="str">
        <f>Assumptions!$F$12</f>
        <v>Affordable Rent</v>
      </c>
      <c r="AC11" s="111"/>
      <c r="AD11" s="88"/>
      <c r="AE11" s="90" t="s">
        <v>58</v>
      </c>
      <c r="AF11" s="91"/>
      <c r="AG11" s="109">
        <f>Assumptions!$D$16</f>
        <v>0.42</v>
      </c>
      <c r="AH11" s="95" t="str">
        <f>Assumptions!$D$12</f>
        <v>Intermediate</v>
      </c>
      <c r="AI11" s="107">
        <f>Assumptions!$E$16</f>
        <v>0.19</v>
      </c>
      <c r="AJ11" s="95" t="str">
        <f>Assumptions!$E$12</f>
        <v>Social Rent</v>
      </c>
      <c r="AK11" s="110">
        <f>Assumptions!$F$16</f>
        <v>0.39</v>
      </c>
      <c r="AL11" s="105" t="str">
        <f>Assumptions!$F$12</f>
        <v>Affordable Rent</v>
      </c>
      <c r="AM11" s="1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4518</v>
      </c>
      <c r="E12" s="105" t="s">
        <v>60</v>
      </c>
      <c r="F12" s="106"/>
      <c r="G12" s="112">
        <f>SUM(A22*C22)+(A23*C23)+(A24*C24)+(A27*C27)+(A28*C28)+(A29*C29)+(A32*C32)+(A33*C33)+(A34*C34)</f>
        <v>380.00000000000006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4016</v>
      </c>
      <c r="O12" s="105" t="s">
        <v>60</v>
      </c>
      <c r="P12" s="106"/>
      <c r="Q12" s="112">
        <f>SUM(K22*M22)+(K23*M23)+(K24*M24)+(K27*M27)+(K28*M28)+(K29*M29)+(K32*M32)+(K33*M33)+(K34*M34)</f>
        <v>760.00000000000011</v>
      </c>
      <c r="R12" s="95" t="s">
        <v>61</v>
      </c>
      <c r="S12" s="8"/>
      <c r="U12" s="90" t="s">
        <v>59</v>
      </c>
      <c r="V12" s="91"/>
      <c r="W12" s="91"/>
      <c r="X12" s="104">
        <f>(U15*W15)+(U16*W16)+(U17*W17)+(U18*W18)+(U19*W19)</f>
        <v>3514</v>
      </c>
      <c r="Y12" s="105" t="s">
        <v>60</v>
      </c>
      <c r="Z12" s="106"/>
      <c r="AA12" s="112">
        <f>SUM(U22*W22)+(U23*W23)+(U24*W24)+(U27*W27)+(U28*W28)+(U29*W29)+(U32*W32)+(U33*W33)+(U34*W34)</f>
        <v>1139.9999999999998</v>
      </c>
      <c r="AB12" s="95" t="s">
        <v>61</v>
      </c>
      <c r="AC12" s="106"/>
      <c r="AD12" s="88"/>
      <c r="AE12" s="90" t="s">
        <v>59</v>
      </c>
      <c r="AF12" s="91"/>
      <c r="AG12" s="91"/>
      <c r="AH12" s="104">
        <f>(AE15*AG15)+(AE16*AG16)+(AE17*AG17)+(AE18*AG18)+(AE19*AG19)</f>
        <v>3514</v>
      </c>
      <c r="AI12" s="105" t="s">
        <v>60</v>
      </c>
      <c r="AJ12" s="106"/>
      <c r="AK12" s="112">
        <f>SUM(AE22*AG22)+(AE23*AG23)+(AE24*AG24)+(AE27*AG27)+(AE28*AG28)+(AE29*AG29)+(AE32*AG32)+(AE33*AG33)+(AE34*AG34)</f>
        <v>1139.9999999999998</v>
      </c>
      <c r="AL12" s="95" t="s">
        <v>61</v>
      </c>
      <c r="AM12" s="106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U13" s="113" t="s">
        <v>4</v>
      </c>
      <c r="V13" s="114"/>
      <c r="W13" s="114"/>
      <c r="X13" s="114"/>
      <c r="Y13" s="114"/>
      <c r="Z13" s="114"/>
      <c r="AA13" s="114"/>
      <c r="AB13" s="114"/>
      <c r="AC13" s="115"/>
      <c r="AD13" s="88"/>
      <c r="AE13" s="113" t="s">
        <v>4</v>
      </c>
      <c r="AF13" s="114"/>
      <c r="AG13" s="114"/>
      <c r="AH13" s="114"/>
      <c r="AI13" s="114"/>
      <c r="AJ13" s="114"/>
      <c r="AK13" s="114"/>
      <c r="AL13" s="114"/>
      <c r="AM13" s="115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U14" s="91" t="s">
        <v>62</v>
      </c>
      <c r="V14" s="91"/>
      <c r="W14" s="116"/>
      <c r="X14" s="116"/>
      <c r="Y14" s="116"/>
      <c r="Z14" s="116"/>
      <c r="AA14" s="116"/>
      <c r="AB14" s="116"/>
      <c r="AC14" s="106"/>
      <c r="AD14" s="88"/>
      <c r="AE14" s="91" t="s">
        <v>62</v>
      </c>
      <c r="AF14" s="91"/>
      <c r="AG14" s="116"/>
      <c r="AH14" s="116"/>
      <c r="AI14" s="116"/>
      <c r="AJ14" s="116"/>
      <c r="AK14" s="116"/>
      <c r="AL14" s="116"/>
      <c r="AM14" s="106"/>
    </row>
    <row r="15" spans="1:39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2400</v>
      </c>
      <c r="F15" s="119" t="s">
        <v>6</v>
      </c>
      <c r="G15" s="116"/>
      <c r="H15" s="116"/>
      <c r="I15" s="20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2700</v>
      </c>
      <c r="P15" s="119" t="s">
        <v>6</v>
      </c>
      <c r="Q15" s="116"/>
      <c r="R15" s="116"/>
      <c r="S15" s="20">
        <f>K15*M15*O15</f>
        <v>0</v>
      </c>
      <c r="U15" s="117">
        <f>AC6*(100%-W10)</f>
        <v>0</v>
      </c>
      <c r="V15" s="95" t="str">
        <f>Assumptions!$A$22</f>
        <v>Apartments</v>
      </c>
      <c r="W15" s="118">
        <f>Assumptions!$B$22</f>
        <v>65</v>
      </c>
      <c r="X15" s="119" t="s">
        <v>5</v>
      </c>
      <c r="Y15" s="120">
        <f>Assumptions!$C$34</f>
        <v>2700</v>
      </c>
      <c r="Z15" s="119" t="s">
        <v>6</v>
      </c>
      <c r="AA15" s="116"/>
      <c r="AB15" s="116"/>
      <c r="AC15" s="121">
        <f>U15*W15*Y15</f>
        <v>0</v>
      </c>
      <c r="AD15" s="88"/>
      <c r="AE15" s="117">
        <f>AM6*(100%-AG10)</f>
        <v>0</v>
      </c>
      <c r="AF15" s="95" t="str">
        <f>Assumptions!$A$22</f>
        <v>Apartments</v>
      </c>
      <c r="AG15" s="118">
        <f>Assumptions!$B$22</f>
        <v>65</v>
      </c>
      <c r="AH15" s="119" t="s">
        <v>5</v>
      </c>
      <c r="AI15" s="120">
        <f>Assumptions!$C$35</f>
        <v>2853</v>
      </c>
      <c r="AJ15" s="119" t="s">
        <v>6</v>
      </c>
      <c r="AK15" s="116"/>
      <c r="AL15" s="116"/>
      <c r="AM15" s="121">
        <f>AE15*AG15*AI15</f>
        <v>0</v>
      </c>
    </row>
    <row r="16" spans="1:39" ht="11.1" customHeight="1" x14ac:dyDescent="0.25">
      <c r="A16" s="117">
        <f>I7*(100%-C10)</f>
        <v>9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2550</v>
      </c>
      <c r="F16" s="119" t="s">
        <v>6</v>
      </c>
      <c r="G16" s="116"/>
      <c r="H16" s="116"/>
      <c r="I16" s="20">
        <f>A16*C16*E16</f>
        <v>1721250</v>
      </c>
      <c r="K16" s="117">
        <f>S7*(100%-M10)</f>
        <v>8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2800</v>
      </c>
      <c r="P16" s="119" t="s">
        <v>6</v>
      </c>
      <c r="Q16" s="116"/>
      <c r="R16" s="116"/>
      <c r="S16" s="20">
        <f>K16*M16*O16</f>
        <v>1680000</v>
      </c>
      <c r="U16" s="117">
        <f>AC7*(100%-W10)</f>
        <v>7</v>
      </c>
      <c r="V16" s="95" t="str">
        <f>Assumptions!$A$23</f>
        <v>2 bed houses</v>
      </c>
      <c r="W16" s="118">
        <f>Assumptions!$B$23</f>
        <v>75</v>
      </c>
      <c r="X16" s="119" t="s">
        <v>5</v>
      </c>
      <c r="Y16" s="120">
        <f>Assumptions!$D$34</f>
        <v>2800</v>
      </c>
      <c r="Z16" s="119" t="s">
        <v>6</v>
      </c>
      <c r="AA16" s="116"/>
      <c r="AB16" s="116"/>
      <c r="AC16" s="121">
        <f>U16*W16*Y16</f>
        <v>1470000</v>
      </c>
      <c r="AD16" s="88"/>
      <c r="AE16" s="117">
        <f>AM7*(100%-AG10)</f>
        <v>7</v>
      </c>
      <c r="AF16" s="95" t="str">
        <f>Assumptions!$A$23</f>
        <v>2 bed houses</v>
      </c>
      <c r="AG16" s="118">
        <f>Assumptions!$B$23</f>
        <v>75</v>
      </c>
      <c r="AH16" s="119" t="s">
        <v>5</v>
      </c>
      <c r="AI16" s="120">
        <f>Assumptions!$D$35</f>
        <v>3390</v>
      </c>
      <c r="AJ16" s="119" t="s">
        <v>6</v>
      </c>
      <c r="AK16" s="116"/>
      <c r="AL16" s="116"/>
      <c r="AM16" s="121">
        <f>AE16*AG16*AI16</f>
        <v>1779750</v>
      </c>
    </row>
    <row r="17" spans="1:39" ht="11.1" customHeight="1" x14ac:dyDescent="0.25">
      <c r="A17" s="117">
        <f>I8*(100%-C10)</f>
        <v>22.5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2475</v>
      </c>
      <c r="F17" s="119" t="s">
        <v>6</v>
      </c>
      <c r="G17" s="116"/>
      <c r="H17" s="116"/>
      <c r="I17" s="20">
        <f>A17*C17*E17</f>
        <v>5011875</v>
      </c>
      <c r="K17" s="117">
        <f>S8*(100%-M10)</f>
        <v>20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2700</v>
      </c>
      <c r="P17" s="119" t="s">
        <v>6</v>
      </c>
      <c r="Q17" s="116"/>
      <c r="R17" s="116"/>
      <c r="S17" s="20">
        <f>K17*M17*O17</f>
        <v>4860000</v>
      </c>
      <c r="U17" s="117">
        <f>AC8*(100%-W10)</f>
        <v>17.5</v>
      </c>
      <c r="V17" s="95" t="str">
        <f>Assumptions!$A$24</f>
        <v>3 Bed houses</v>
      </c>
      <c r="W17" s="118">
        <f>Assumptions!$B$24</f>
        <v>90</v>
      </c>
      <c r="X17" s="119" t="s">
        <v>5</v>
      </c>
      <c r="Y17" s="120">
        <f>Assumptions!$E$34</f>
        <v>2700</v>
      </c>
      <c r="Z17" s="119" t="s">
        <v>6</v>
      </c>
      <c r="AA17" s="116"/>
      <c r="AB17" s="116"/>
      <c r="AC17" s="121">
        <f>U17*W17*Y17</f>
        <v>4252500</v>
      </c>
      <c r="AD17" s="88"/>
      <c r="AE17" s="117">
        <f>AM8*(100%-AG10)</f>
        <v>17.5</v>
      </c>
      <c r="AF17" s="95" t="str">
        <f>Assumptions!$A$24</f>
        <v>3 Bed houses</v>
      </c>
      <c r="AG17" s="118">
        <f>Assumptions!$B$24</f>
        <v>90</v>
      </c>
      <c r="AH17" s="119" t="s">
        <v>5</v>
      </c>
      <c r="AI17" s="120">
        <f>Assumptions!$E$35</f>
        <v>3337</v>
      </c>
      <c r="AJ17" s="119" t="s">
        <v>6</v>
      </c>
      <c r="AK17" s="116"/>
      <c r="AL17" s="116"/>
      <c r="AM17" s="121">
        <f>AE17*AG17*AI17</f>
        <v>5255775</v>
      </c>
    </row>
    <row r="18" spans="1:39" ht="11.1" customHeight="1" x14ac:dyDescent="0.25">
      <c r="A18" s="117">
        <f>I9*(100%-C10)</f>
        <v>9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2475</v>
      </c>
      <c r="F18" s="119" t="s">
        <v>6</v>
      </c>
      <c r="G18" s="116"/>
      <c r="H18" s="116"/>
      <c r="I18" s="20">
        <f>A18*C18*E18</f>
        <v>2673000</v>
      </c>
      <c r="K18" s="117">
        <f>S9*(100%-M10)</f>
        <v>8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2700</v>
      </c>
      <c r="P18" s="119" t="s">
        <v>6</v>
      </c>
      <c r="Q18" s="116"/>
      <c r="R18" s="116"/>
      <c r="S18" s="20">
        <f>K18*M18*O18</f>
        <v>2592000</v>
      </c>
      <c r="U18" s="117">
        <f>AC9*(100%-W10)</f>
        <v>7</v>
      </c>
      <c r="V18" s="95" t="str">
        <f>Assumptions!$A$25</f>
        <v>4 bed houses</v>
      </c>
      <c r="W18" s="118">
        <f>Assumptions!$B$25</f>
        <v>120</v>
      </c>
      <c r="X18" s="119" t="s">
        <v>5</v>
      </c>
      <c r="Y18" s="120">
        <f>Assumptions!$F$34</f>
        <v>2700</v>
      </c>
      <c r="Z18" s="119" t="s">
        <v>6</v>
      </c>
      <c r="AA18" s="116"/>
      <c r="AB18" s="116"/>
      <c r="AC18" s="121">
        <f>U18*W18*Y18</f>
        <v>2268000</v>
      </c>
      <c r="AD18" s="88"/>
      <c r="AE18" s="117">
        <f>AM9*(100%-AG10)</f>
        <v>7</v>
      </c>
      <c r="AF18" s="95" t="str">
        <f>Assumptions!$A$25</f>
        <v>4 bed houses</v>
      </c>
      <c r="AG18" s="118">
        <f>Assumptions!$B$25</f>
        <v>120</v>
      </c>
      <c r="AH18" s="119" t="s">
        <v>5</v>
      </c>
      <c r="AI18" s="120">
        <f>Assumptions!$F$35</f>
        <v>3122</v>
      </c>
      <c r="AJ18" s="119" t="s">
        <v>6</v>
      </c>
      <c r="AK18" s="116"/>
      <c r="AL18" s="116"/>
      <c r="AM18" s="121">
        <f>AE18*AG18*AI18</f>
        <v>2622480</v>
      </c>
    </row>
    <row r="19" spans="1:39" ht="11.1" customHeight="1" x14ac:dyDescent="0.25">
      <c r="A19" s="117">
        <f>I10*(100%-C10)</f>
        <v>4.5</v>
      </c>
      <c r="B19" s="95" t="str">
        <f>Assumptions!$A$26</f>
        <v>5 bed house</v>
      </c>
      <c r="C19" s="120">
        <f>Assumptions!$B$26</f>
        <v>164</v>
      </c>
      <c r="D19" s="119" t="s">
        <v>5</v>
      </c>
      <c r="E19" s="120">
        <f>Assumptions!$G$32</f>
        <v>2400</v>
      </c>
      <c r="F19" s="119" t="s">
        <v>6</v>
      </c>
      <c r="G19" s="116"/>
      <c r="H19" s="116"/>
      <c r="I19" s="20">
        <f>A19*C19*E19</f>
        <v>1771200</v>
      </c>
      <c r="K19" s="117">
        <f>S10*(100%-M10)</f>
        <v>4</v>
      </c>
      <c r="L19" s="95" t="str">
        <f>Assumptions!$A$26</f>
        <v>5 bed house</v>
      </c>
      <c r="M19" s="120">
        <f>Assumptions!$B$26</f>
        <v>164</v>
      </c>
      <c r="N19" s="119" t="s">
        <v>5</v>
      </c>
      <c r="O19" s="120">
        <f>Assumptions!$G$33</f>
        <v>2600</v>
      </c>
      <c r="P19" s="119" t="s">
        <v>6</v>
      </c>
      <c r="Q19" s="116"/>
      <c r="R19" s="116"/>
      <c r="S19" s="20">
        <f>K19*M19*O19</f>
        <v>1705600</v>
      </c>
      <c r="U19" s="117">
        <f>AC10*(100%-W10)</f>
        <v>3.5</v>
      </c>
      <c r="V19" s="95" t="str">
        <f>Assumptions!$A$26</f>
        <v>5 bed house</v>
      </c>
      <c r="W19" s="120">
        <f>Assumptions!$B$26</f>
        <v>164</v>
      </c>
      <c r="X19" s="119" t="s">
        <v>5</v>
      </c>
      <c r="Y19" s="120">
        <f>Assumptions!$G$34</f>
        <v>2600</v>
      </c>
      <c r="Z19" s="119" t="s">
        <v>6</v>
      </c>
      <c r="AA19" s="116"/>
      <c r="AB19" s="116"/>
      <c r="AC19" s="121">
        <f>U19*W19*Y19</f>
        <v>1492400</v>
      </c>
      <c r="AD19" s="88"/>
      <c r="AE19" s="117">
        <f>AM10*(100%-AG10)</f>
        <v>3.5</v>
      </c>
      <c r="AF19" s="95" t="str">
        <f>Assumptions!$A$26</f>
        <v>5 bed house</v>
      </c>
      <c r="AG19" s="120">
        <f>Assumptions!$B$26</f>
        <v>164</v>
      </c>
      <c r="AH19" s="119" t="s">
        <v>5</v>
      </c>
      <c r="AI19" s="120">
        <f>Assumptions!$G$35</f>
        <v>2906</v>
      </c>
      <c r="AJ19" s="119" t="s">
        <v>6</v>
      </c>
      <c r="AK19" s="116"/>
      <c r="AL19" s="116"/>
      <c r="AM19" s="121">
        <f>AE19*AG19*AI19</f>
        <v>1668044</v>
      </c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U20" s="114"/>
      <c r="V20" s="114"/>
      <c r="W20" s="114"/>
      <c r="X20" s="122"/>
      <c r="Y20" s="114"/>
      <c r="Z20" s="122"/>
      <c r="AA20" s="114"/>
      <c r="AB20" s="114"/>
      <c r="AC20" s="123"/>
      <c r="AD20" s="88"/>
      <c r="AE20" s="114"/>
      <c r="AF20" s="114"/>
      <c r="AG20" s="114"/>
      <c r="AH20" s="122"/>
      <c r="AI20" s="114"/>
      <c r="AJ20" s="122"/>
      <c r="AK20" s="114"/>
      <c r="AL20" s="114"/>
      <c r="AM20" s="123"/>
    </row>
    <row r="21" spans="1:39" ht="11.1" customHeight="1" x14ac:dyDescent="0.25">
      <c r="A21" s="91" t="str">
        <f>Assumptions!$D$12</f>
        <v>Intermediate</v>
      </c>
      <c r="B21" s="91"/>
      <c r="C21" s="107">
        <f>Assumptions!$D$18</f>
        <v>0.6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Intermediate</v>
      </c>
      <c r="L21" s="91"/>
      <c r="M21" s="107">
        <f>Assumptions!$D$18</f>
        <v>0.6</v>
      </c>
      <c r="N21" s="119" t="s">
        <v>63</v>
      </c>
      <c r="O21" s="116"/>
      <c r="P21" s="119"/>
      <c r="Q21" s="116"/>
      <c r="R21" s="116"/>
      <c r="S21" s="23"/>
      <c r="U21" s="91" t="str">
        <f>Assumptions!$D$12</f>
        <v>Intermediate</v>
      </c>
      <c r="V21" s="91"/>
      <c r="W21" s="107">
        <f>Assumptions!$D$18</f>
        <v>0.6</v>
      </c>
      <c r="X21" s="119" t="s">
        <v>63</v>
      </c>
      <c r="Y21" s="116"/>
      <c r="Z21" s="119"/>
      <c r="AA21" s="116"/>
      <c r="AB21" s="116"/>
      <c r="AC21" s="124"/>
      <c r="AD21" s="88"/>
      <c r="AE21" s="91" t="str">
        <f>Assumptions!$D$12</f>
        <v>Intermediate</v>
      </c>
      <c r="AF21" s="91"/>
      <c r="AG21" s="107">
        <f>Assumptions!$D$18</f>
        <v>0.6</v>
      </c>
      <c r="AH21" s="119" t="s">
        <v>63</v>
      </c>
      <c r="AI21" s="116"/>
      <c r="AJ21" s="119"/>
      <c r="AK21" s="116"/>
      <c r="AL21" s="116"/>
      <c r="AM21" s="124"/>
    </row>
    <row r="22" spans="1:39" ht="11.1" customHeight="1" x14ac:dyDescent="0.25">
      <c r="A22" s="117">
        <f>D10*C11*Assumptions!$C$220</f>
        <v>0.42000000000000004</v>
      </c>
      <c r="B22" s="95" t="str">
        <f>Assumptions!$A$220</f>
        <v>Apartments</v>
      </c>
      <c r="C22" s="125">
        <f>Assumptions!$B$220</f>
        <v>65</v>
      </c>
      <c r="D22" s="119" t="s">
        <v>7</v>
      </c>
      <c r="E22" s="116">
        <f>E15*C21</f>
        <v>1440</v>
      </c>
      <c r="F22" s="119" t="s">
        <v>6</v>
      </c>
      <c r="G22" s="116"/>
      <c r="H22" s="116"/>
      <c r="I22" s="20">
        <f>A22*C22*E22</f>
        <v>39312.000000000007</v>
      </c>
      <c r="K22" s="117">
        <f>N10*M11*Assumptions!$C$220</f>
        <v>0.84000000000000008</v>
      </c>
      <c r="L22" s="95" t="str">
        <f>Assumptions!$A$220</f>
        <v>Apartments</v>
      </c>
      <c r="M22" s="125">
        <f>Assumptions!$B$220</f>
        <v>65</v>
      </c>
      <c r="N22" s="119" t="s">
        <v>7</v>
      </c>
      <c r="O22" s="116">
        <f>O15*M21</f>
        <v>1620</v>
      </c>
      <c r="P22" s="119" t="s">
        <v>6</v>
      </c>
      <c r="Q22" s="116"/>
      <c r="R22" s="116"/>
      <c r="S22" s="20">
        <f>K22*M22*O22</f>
        <v>88452.000000000015</v>
      </c>
      <c r="U22" s="117">
        <f>X10*W11*Assumptions!$C$220</f>
        <v>1.26</v>
      </c>
      <c r="V22" s="95" t="str">
        <f>Assumptions!$A$220</f>
        <v>Apartments</v>
      </c>
      <c r="W22" s="125">
        <f>Assumptions!$B$220</f>
        <v>65</v>
      </c>
      <c r="X22" s="119" t="s">
        <v>7</v>
      </c>
      <c r="Y22" s="116">
        <f>Y15*W21</f>
        <v>1620</v>
      </c>
      <c r="Z22" s="119" t="s">
        <v>6</v>
      </c>
      <c r="AA22" s="116"/>
      <c r="AB22" s="116"/>
      <c r="AC22" s="121">
        <f>U22*W22*Y22</f>
        <v>132678</v>
      </c>
      <c r="AD22" s="88"/>
      <c r="AE22" s="117">
        <f>AH10*AG11*Assumptions!$C$220</f>
        <v>1.26</v>
      </c>
      <c r="AF22" s="95" t="str">
        <f>Assumptions!$A$220</f>
        <v>Apartments</v>
      </c>
      <c r="AG22" s="125">
        <f>Assumptions!$B$220</f>
        <v>65</v>
      </c>
      <c r="AH22" s="119" t="s">
        <v>7</v>
      </c>
      <c r="AI22" s="116">
        <f>AI15*AG21</f>
        <v>1711.8</v>
      </c>
      <c r="AJ22" s="119" t="s">
        <v>6</v>
      </c>
      <c r="AK22" s="116"/>
      <c r="AL22" s="116"/>
      <c r="AM22" s="121">
        <f>AE22*AG22*AI22</f>
        <v>140196.42000000001</v>
      </c>
    </row>
    <row r="23" spans="1:39" ht="11.1" customHeight="1" x14ac:dyDescent="0.25">
      <c r="A23" s="117">
        <f>D10*C11*Assumptions!$C$221</f>
        <v>1.26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1530</v>
      </c>
      <c r="F23" s="119" t="s">
        <v>6</v>
      </c>
      <c r="G23" s="116"/>
      <c r="H23" s="116"/>
      <c r="I23" s="20">
        <f>A23*C23*E23</f>
        <v>144585</v>
      </c>
      <c r="K23" s="117">
        <f>N10*M11*Assumptions!$C$221</f>
        <v>2.52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1680</v>
      </c>
      <c r="P23" s="119" t="s">
        <v>6</v>
      </c>
      <c r="Q23" s="116"/>
      <c r="R23" s="116"/>
      <c r="S23" s="20">
        <f>K23*M23*O23</f>
        <v>317520</v>
      </c>
      <c r="U23" s="117">
        <f>X10*W11*Assumptions!$C$221</f>
        <v>3.78</v>
      </c>
      <c r="V23" s="95" t="str">
        <f>Assumptions!$A$221</f>
        <v>2 Bed house</v>
      </c>
      <c r="W23" s="125">
        <f>Assumptions!$B$221</f>
        <v>75</v>
      </c>
      <c r="X23" s="119" t="s">
        <v>7</v>
      </c>
      <c r="Y23" s="116">
        <f>Y16*W21</f>
        <v>1680</v>
      </c>
      <c r="Z23" s="119" t="s">
        <v>6</v>
      </c>
      <c r="AA23" s="116"/>
      <c r="AB23" s="116"/>
      <c r="AC23" s="121">
        <f>U23*W23*Y23</f>
        <v>476280</v>
      </c>
      <c r="AD23" s="88"/>
      <c r="AE23" s="117">
        <f>AH10*AG11*Assumptions!$C$221</f>
        <v>3.78</v>
      </c>
      <c r="AF23" s="95" t="str">
        <f>Assumptions!$A$221</f>
        <v>2 Bed house</v>
      </c>
      <c r="AG23" s="125">
        <f>Assumptions!$B$221</f>
        <v>75</v>
      </c>
      <c r="AH23" s="119" t="s">
        <v>7</v>
      </c>
      <c r="AI23" s="116">
        <f>AI16*AG21</f>
        <v>2034</v>
      </c>
      <c r="AJ23" s="119" t="s">
        <v>6</v>
      </c>
      <c r="AK23" s="116"/>
      <c r="AL23" s="116"/>
      <c r="AM23" s="121">
        <f>AE23*AG23*AI23</f>
        <v>576639</v>
      </c>
    </row>
    <row r="24" spans="1:39" ht="11.1" customHeight="1" x14ac:dyDescent="0.25">
      <c r="A24" s="117">
        <f>D10*C11*Assumptions!$C$222</f>
        <v>0.42000000000000004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1485</v>
      </c>
      <c r="F24" s="119" t="s">
        <v>6</v>
      </c>
      <c r="G24" s="116"/>
      <c r="H24" s="116"/>
      <c r="I24" s="20">
        <f>A24*C24*E24</f>
        <v>56133.000000000007</v>
      </c>
      <c r="K24" s="117">
        <f>N10*M11*Assumptions!$C$222</f>
        <v>0.84000000000000008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1620</v>
      </c>
      <c r="P24" s="119" t="s">
        <v>6</v>
      </c>
      <c r="Q24" s="116"/>
      <c r="R24" s="116"/>
      <c r="S24" s="20">
        <f>K24*M24*O24</f>
        <v>122472.00000000001</v>
      </c>
      <c r="U24" s="117">
        <f>X10*W11*Assumptions!$C$222</f>
        <v>1.26</v>
      </c>
      <c r="V24" s="95" t="str">
        <f>Assumptions!$A$222</f>
        <v>3 Bed House</v>
      </c>
      <c r="W24" s="125">
        <f>Assumptions!$B$222</f>
        <v>90</v>
      </c>
      <c r="X24" s="119" t="s">
        <v>7</v>
      </c>
      <c r="Y24" s="116">
        <f>Y17*W21</f>
        <v>1620</v>
      </c>
      <c r="Z24" s="119" t="s">
        <v>6</v>
      </c>
      <c r="AA24" s="116"/>
      <c r="AB24" s="116"/>
      <c r="AC24" s="121">
        <f>U24*W24*Y24</f>
        <v>183708</v>
      </c>
      <c r="AD24" s="88"/>
      <c r="AE24" s="117">
        <f>AH10*AG11*Assumptions!$C$222</f>
        <v>1.26</v>
      </c>
      <c r="AF24" s="95" t="str">
        <f>Assumptions!$A$222</f>
        <v>3 Bed House</v>
      </c>
      <c r="AG24" s="125">
        <f>Assumptions!$B$222</f>
        <v>90</v>
      </c>
      <c r="AH24" s="119" t="s">
        <v>7</v>
      </c>
      <c r="AI24" s="116">
        <f>AI17*AG21</f>
        <v>2002.1999999999998</v>
      </c>
      <c r="AJ24" s="119" t="s">
        <v>6</v>
      </c>
      <c r="AK24" s="116"/>
      <c r="AL24" s="116"/>
      <c r="AM24" s="121">
        <f>AE24*AG24*AI24</f>
        <v>227049.47999999998</v>
      </c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U25" s="126"/>
      <c r="V25" s="114"/>
      <c r="W25" s="127"/>
      <c r="X25" s="122"/>
      <c r="Y25" s="114"/>
      <c r="Z25" s="122"/>
      <c r="AA25" s="114"/>
      <c r="AB25" s="114"/>
      <c r="AC25" s="128"/>
      <c r="AD25" s="88"/>
      <c r="AE25" s="126"/>
      <c r="AF25" s="114"/>
      <c r="AG25" s="127"/>
      <c r="AH25" s="122"/>
      <c r="AI25" s="114"/>
      <c r="AJ25" s="122"/>
      <c r="AK25" s="114"/>
      <c r="AL25" s="114"/>
      <c r="AM25" s="128"/>
    </row>
    <row r="26" spans="1:39" ht="11.1" customHeight="1" x14ac:dyDescent="0.25">
      <c r="A26" s="91" t="str">
        <f>Assumptions!$E$12</f>
        <v>Social Rent</v>
      </c>
      <c r="B26" s="91"/>
      <c r="C26" s="107">
        <f>Assumptions!$E$18</f>
        <v>0.4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Social Rent</v>
      </c>
      <c r="L26" s="91"/>
      <c r="M26" s="107">
        <f>Assumptions!$E$18</f>
        <v>0.4</v>
      </c>
      <c r="N26" s="119" t="s">
        <v>63</v>
      </c>
      <c r="O26" s="116"/>
      <c r="P26" s="119"/>
      <c r="Q26" s="116"/>
      <c r="R26" s="116"/>
      <c r="S26" s="23"/>
      <c r="U26" s="91" t="str">
        <f>Assumptions!$E$12</f>
        <v>Social Rent</v>
      </c>
      <c r="V26" s="91"/>
      <c r="W26" s="107">
        <f>Assumptions!$E$18</f>
        <v>0.4</v>
      </c>
      <c r="X26" s="119" t="s">
        <v>63</v>
      </c>
      <c r="Y26" s="116"/>
      <c r="Z26" s="119"/>
      <c r="AA26" s="116"/>
      <c r="AB26" s="116"/>
      <c r="AC26" s="124"/>
      <c r="AD26" s="88"/>
      <c r="AE26" s="91" t="str">
        <f>Assumptions!$E$12</f>
        <v>Social Rent</v>
      </c>
      <c r="AF26" s="91"/>
      <c r="AG26" s="107">
        <f>Assumptions!$E$18</f>
        <v>0.4</v>
      </c>
      <c r="AH26" s="119" t="s">
        <v>63</v>
      </c>
      <c r="AI26" s="116"/>
      <c r="AJ26" s="119"/>
      <c r="AK26" s="116"/>
      <c r="AL26" s="116"/>
      <c r="AM26" s="124"/>
    </row>
    <row r="27" spans="1:39" ht="11.1" customHeight="1" x14ac:dyDescent="0.25">
      <c r="A27" s="117">
        <f>D10*E11*Assumptions!$C$225</f>
        <v>0.19</v>
      </c>
      <c r="B27" s="95" t="str">
        <f>Assumptions!$A$225</f>
        <v>Apartments</v>
      </c>
      <c r="C27" s="125">
        <f>Assumptions!$B$225</f>
        <v>65</v>
      </c>
      <c r="D27" s="119" t="s">
        <v>66</v>
      </c>
      <c r="E27" s="116">
        <f>E15*C26</f>
        <v>960</v>
      </c>
      <c r="F27" s="119" t="s">
        <v>6</v>
      </c>
      <c r="G27" s="116"/>
      <c r="H27" s="116"/>
      <c r="I27" s="20">
        <f>A27*C27*E27</f>
        <v>11856</v>
      </c>
      <c r="K27" s="117">
        <f>N10*O11*Assumptions!$C$225</f>
        <v>0.38</v>
      </c>
      <c r="L27" s="95" t="str">
        <f>Assumptions!$A$225</f>
        <v>Apartments</v>
      </c>
      <c r="M27" s="125">
        <f>Assumptions!$B$225</f>
        <v>65</v>
      </c>
      <c r="N27" s="119" t="s">
        <v>66</v>
      </c>
      <c r="O27" s="116">
        <f>O15*M26</f>
        <v>1080</v>
      </c>
      <c r="P27" s="119" t="s">
        <v>6</v>
      </c>
      <c r="Q27" s="116"/>
      <c r="R27" s="116"/>
      <c r="S27" s="20">
        <f>K27*M27*O27</f>
        <v>26676</v>
      </c>
      <c r="U27" s="117">
        <f>X10*Y11*Assumptions!$C$225</f>
        <v>0.57000000000000006</v>
      </c>
      <c r="V27" s="95" t="str">
        <f>Assumptions!$A$225</f>
        <v>Apartments</v>
      </c>
      <c r="W27" s="125">
        <f>Assumptions!$B$225</f>
        <v>65</v>
      </c>
      <c r="X27" s="119" t="s">
        <v>66</v>
      </c>
      <c r="Y27" s="116">
        <f>Y15*W26</f>
        <v>1080</v>
      </c>
      <c r="Z27" s="119" t="s">
        <v>6</v>
      </c>
      <c r="AA27" s="116"/>
      <c r="AB27" s="116"/>
      <c r="AC27" s="121">
        <f>U27*W27*Y27</f>
        <v>40014.000000000007</v>
      </c>
      <c r="AD27" s="88"/>
      <c r="AE27" s="117">
        <f>AH10*AI11*Assumptions!$C$225</f>
        <v>0.57000000000000006</v>
      </c>
      <c r="AF27" s="95" t="str">
        <f>Assumptions!$A$225</f>
        <v>Apartments</v>
      </c>
      <c r="AG27" s="125">
        <f>Assumptions!$B$225</f>
        <v>65</v>
      </c>
      <c r="AH27" s="119" t="s">
        <v>66</v>
      </c>
      <c r="AI27" s="116">
        <f>AI15*AG26</f>
        <v>1141.2</v>
      </c>
      <c r="AJ27" s="119" t="s">
        <v>6</v>
      </c>
      <c r="AK27" s="116"/>
      <c r="AL27" s="116"/>
      <c r="AM27" s="121">
        <f>AE27*AG27*AI27</f>
        <v>42281.460000000006</v>
      </c>
    </row>
    <row r="28" spans="1:39" ht="11.1" customHeight="1" x14ac:dyDescent="0.25">
      <c r="A28" s="117">
        <f>D10*E11*Assumptions!$C$226</f>
        <v>0.56999999999999995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1020</v>
      </c>
      <c r="F28" s="119" t="s">
        <v>6</v>
      </c>
      <c r="G28" s="116"/>
      <c r="H28" s="116"/>
      <c r="I28" s="20">
        <f>A28*C28*E28</f>
        <v>43604.999999999993</v>
      </c>
      <c r="K28" s="117">
        <f>N10*O11*Assumptions!$C$226</f>
        <v>1.1399999999999999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1120</v>
      </c>
      <c r="P28" s="119" t="s">
        <v>6</v>
      </c>
      <c r="Q28" s="116"/>
      <c r="R28" s="116"/>
      <c r="S28" s="20">
        <f>K28*M28*O28</f>
        <v>95759.999999999985</v>
      </c>
      <c r="U28" s="117">
        <f>X10*Y11*Assumptions!$C$226</f>
        <v>1.71</v>
      </c>
      <c r="V28" s="95" t="s">
        <v>64</v>
      </c>
      <c r="W28" s="125">
        <f>Assumptions!$B$226</f>
        <v>75</v>
      </c>
      <c r="X28" s="119" t="s">
        <v>66</v>
      </c>
      <c r="Y28" s="116">
        <f>Y16*W26</f>
        <v>1120</v>
      </c>
      <c r="Z28" s="119" t="s">
        <v>6</v>
      </c>
      <c r="AA28" s="116"/>
      <c r="AB28" s="116"/>
      <c r="AC28" s="121">
        <f>U28*W28*Y28</f>
        <v>143640</v>
      </c>
      <c r="AD28" s="88"/>
      <c r="AE28" s="117">
        <f>AH10*AI11*Assumptions!$C$226</f>
        <v>1.71</v>
      </c>
      <c r="AF28" s="95" t="s">
        <v>64</v>
      </c>
      <c r="AG28" s="125">
        <f>Assumptions!$B$226</f>
        <v>75</v>
      </c>
      <c r="AH28" s="119" t="s">
        <v>66</v>
      </c>
      <c r="AI28" s="116">
        <f>AI16*AG26</f>
        <v>1356</v>
      </c>
      <c r="AJ28" s="119" t="s">
        <v>6</v>
      </c>
      <c r="AK28" s="116"/>
      <c r="AL28" s="116"/>
      <c r="AM28" s="121">
        <f>AE28*AG28*AI28</f>
        <v>173907</v>
      </c>
    </row>
    <row r="29" spans="1:39" ht="11.1" customHeight="1" x14ac:dyDescent="0.25">
      <c r="A29" s="117">
        <f>D10*E11*Assumptions!$C$227</f>
        <v>0.19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990</v>
      </c>
      <c r="F29" s="119" t="s">
        <v>6</v>
      </c>
      <c r="G29" s="116"/>
      <c r="H29" s="116"/>
      <c r="I29" s="20">
        <f>A29*C29*E29</f>
        <v>16929</v>
      </c>
      <c r="K29" s="117">
        <f>N10*O11*Assumptions!$C$227</f>
        <v>0.38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1080</v>
      </c>
      <c r="P29" s="119" t="s">
        <v>6</v>
      </c>
      <c r="Q29" s="116"/>
      <c r="R29" s="116"/>
      <c r="S29" s="20">
        <f>K29*M29*O29</f>
        <v>36936</v>
      </c>
      <c r="U29" s="117">
        <f>X10*Y11*Assumptions!$C$227</f>
        <v>0.57000000000000006</v>
      </c>
      <c r="V29" s="95" t="str">
        <f>Assumptions!$A$227</f>
        <v>3 Bed House</v>
      </c>
      <c r="W29" s="125">
        <f>Assumptions!$B$227</f>
        <v>90</v>
      </c>
      <c r="X29" s="119" t="s">
        <v>66</v>
      </c>
      <c r="Y29" s="116">
        <f>Y17*W26</f>
        <v>1080</v>
      </c>
      <c r="Z29" s="119" t="s">
        <v>6</v>
      </c>
      <c r="AA29" s="116"/>
      <c r="AB29" s="116"/>
      <c r="AC29" s="121">
        <f>U29*W29*Y29</f>
        <v>55404.000000000007</v>
      </c>
      <c r="AD29" s="88"/>
      <c r="AE29" s="117">
        <f>AH10*AI11*Assumptions!$C$227</f>
        <v>0.57000000000000006</v>
      </c>
      <c r="AF29" s="95" t="str">
        <f>Assumptions!$A$227</f>
        <v>3 Bed House</v>
      </c>
      <c r="AG29" s="125">
        <f>Assumptions!$B$227</f>
        <v>90</v>
      </c>
      <c r="AH29" s="119" t="s">
        <v>66</v>
      </c>
      <c r="AI29" s="116">
        <f>AI17*AG26</f>
        <v>1334.8000000000002</v>
      </c>
      <c r="AJ29" s="119" t="s">
        <v>6</v>
      </c>
      <c r="AK29" s="116"/>
      <c r="AL29" s="116"/>
      <c r="AM29" s="121">
        <f>AE29*AG29*AI29</f>
        <v>68475.24000000002</v>
      </c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U30" s="126"/>
      <c r="V30" s="114"/>
      <c r="W30" s="127"/>
      <c r="X30" s="122"/>
      <c r="Y30" s="114"/>
      <c r="Z30" s="122"/>
      <c r="AA30" s="114"/>
      <c r="AB30" s="114"/>
      <c r="AC30" s="128"/>
      <c r="AD30" s="88"/>
      <c r="AE30" s="126"/>
      <c r="AF30" s="114"/>
      <c r="AG30" s="127"/>
      <c r="AH30" s="122"/>
      <c r="AI30" s="114"/>
      <c r="AJ30" s="122"/>
      <c r="AK30" s="114"/>
      <c r="AL30" s="114"/>
      <c r="AM30" s="128"/>
    </row>
    <row r="31" spans="1:39" ht="11.1" customHeight="1" x14ac:dyDescent="0.25">
      <c r="A31" s="91" t="str">
        <f>Assumptions!$F$12</f>
        <v>Affordable Rent</v>
      </c>
      <c r="B31" s="91"/>
      <c r="C31" s="107">
        <f>Assumptions!$F$18</f>
        <v>0.5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Affordable Rent</v>
      </c>
      <c r="L31" s="91"/>
      <c r="M31" s="107">
        <f>Assumptions!$F$18</f>
        <v>0.5</v>
      </c>
      <c r="N31" s="119" t="s">
        <v>63</v>
      </c>
      <c r="O31" s="116"/>
      <c r="P31" s="119"/>
      <c r="Q31" s="116"/>
      <c r="R31" s="116"/>
      <c r="S31" s="23"/>
      <c r="U31" s="91" t="str">
        <f>Assumptions!$F$12</f>
        <v>Affordable Rent</v>
      </c>
      <c r="V31" s="91"/>
      <c r="W31" s="107">
        <f>Assumptions!$F$18</f>
        <v>0.5</v>
      </c>
      <c r="X31" s="119" t="s">
        <v>63</v>
      </c>
      <c r="Y31" s="116"/>
      <c r="Z31" s="119"/>
      <c r="AA31" s="116"/>
      <c r="AB31" s="116"/>
      <c r="AC31" s="124"/>
      <c r="AD31" s="88"/>
      <c r="AE31" s="91" t="str">
        <f>Assumptions!$F$12</f>
        <v>Affordable Rent</v>
      </c>
      <c r="AF31" s="91"/>
      <c r="AG31" s="107">
        <f>Assumptions!$F$18</f>
        <v>0.5</v>
      </c>
      <c r="AH31" s="119" t="s">
        <v>63</v>
      </c>
      <c r="AI31" s="116"/>
      <c r="AJ31" s="119"/>
      <c r="AK31" s="116"/>
      <c r="AL31" s="116"/>
      <c r="AM31" s="124"/>
    </row>
    <row r="32" spans="1:39" ht="11.1" customHeight="1" x14ac:dyDescent="0.25">
      <c r="A32" s="117">
        <f>D10*G11*Assumptions!$C$230</f>
        <v>0.39000000000000007</v>
      </c>
      <c r="B32" s="95" t="str">
        <f>Assumptions!$A$230</f>
        <v>Apartments</v>
      </c>
      <c r="C32" s="125">
        <f>Assumptions!$B$230</f>
        <v>65</v>
      </c>
      <c r="D32" s="119" t="s">
        <v>66</v>
      </c>
      <c r="E32" s="116">
        <f>E15*C31</f>
        <v>1200</v>
      </c>
      <c r="F32" s="119" t="s">
        <v>6</v>
      </c>
      <c r="G32" s="116"/>
      <c r="H32" s="116"/>
      <c r="I32" s="20">
        <f>A32*C32*E32</f>
        <v>30420.000000000007</v>
      </c>
      <c r="K32" s="117">
        <f>N10*Q11*Assumptions!$C$230</f>
        <v>0.78000000000000014</v>
      </c>
      <c r="L32" s="95" t="str">
        <f>Assumptions!$A$230</f>
        <v>Apartments</v>
      </c>
      <c r="M32" s="125">
        <f>Assumptions!$B$230</f>
        <v>65</v>
      </c>
      <c r="N32" s="119" t="s">
        <v>66</v>
      </c>
      <c r="O32" s="116">
        <f>O15*M31</f>
        <v>1350</v>
      </c>
      <c r="P32" s="119" t="s">
        <v>6</v>
      </c>
      <c r="Q32" s="116"/>
      <c r="R32" s="116"/>
      <c r="S32" s="20">
        <f>K32*M32*O32</f>
        <v>68445.000000000015</v>
      </c>
      <c r="U32" s="117">
        <f>X10*AA11*Assumptions!$C$230</f>
        <v>1.1700000000000002</v>
      </c>
      <c r="V32" s="95" t="str">
        <f>Assumptions!$A$230</f>
        <v>Apartments</v>
      </c>
      <c r="W32" s="125">
        <f>Assumptions!$B$230</f>
        <v>65</v>
      </c>
      <c r="X32" s="119" t="s">
        <v>66</v>
      </c>
      <c r="Y32" s="116">
        <f>Y15*W31</f>
        <v>1350</v>
      </c>
      <c r="Z32" s="119" t="s">
        <v>6</v>
      </c>
      <c r="AA32" s="116"/>
      <c r="AB32" s="116"/>
      <c r="AC32" s="121">
        <f>U32*W32*Y32</f>
        <v>102667.50000000001</v>
      </c>
      <c r="AD32" s="88"/>
      <c r="AE32" s="117">
        <f>AH10*AK11*Assumptions!$C$230</f>
        <v>1.1700000000000002</v>
      </c>
      <c r="AF32" s="95" t="str">
        <f>Assumptions!$A$230</f>
        <v>Apartments</v>
      </c>
      <c r="AG32" s="125">
        <f>Assumptions!$B$230</f>
        <v>65</v>
      </c>
      <c r="AH32" s="119" t="s">
        <v>66</v>
      </c>
      <c r="AI32" s="116">
        <f>AI15*AG31</f>
        <v>1426.5</v>
      </c>
      <c r="AJ32" s="119" t="s">
        <v>6</v>
      </c>
      <c r="AK32" s="116"/>
      <c r="AL32" s="116"/>
      <c r="AM32" s="121">
        <f>AE32*AG32*AI32</f>
        <v>108485.32500000001</v>
      </c>
    </row>
    <row r="33" spans="1:39" ht="11.1" customHeight="1" x14ac:dyDescent="0.25">
      <c r="A33" s="117">
        <f>D10*G11*Assumptions!$C$231</f>
        <v>1.1700000000000002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1275</v>
      </c>
      <c r="F33" s="119" t="s">
        <v>6</v>
      </c>
      <c r="G33" s="116"/>
      <c r="H33" s="116"/>
      <c r="I33" s="20">
        <f>A33*C33*E33</f>
        <v>111881.25000000001</v>
      </c>
      <c r="K33" s="117">
        <f>N10*Q11*Assumptions!$C$231</f>
        <v>2.3400000000000003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1400</v>
      </c>
      <c r="P33" s="119" t="s">
        <v>6</v>
      </c>
      <c r="Q33" s="116"/>
      <c r="R33" s="116"/>
      <c r="S33" s="20">
        <f>K33*M33*O33</f>
        <v>245700.00000000003</v>
      </c>
      <c r="U33" s="117">
        <f>X10*AA11*Assumptions!$C$231</f>
        <v>3.5100000000000002</v>
      </c>
      <c r="V33" s="95" t="str">
        <f>Assumptions!$A$231</f>
        <v>2 Bed house</v>
      </c>
      <c r="W33" s="125">
        <f>Assumptions!$B$231</f>
        <v>75</v>
      </c>
      <c r="X33" s="119" t="s">
        <v>66</v>
      </c>
      <c r="Y33" s="116">
        <f>Y16*W31</f>
        <v>1400</v>
      </c>
      <c r="Z33" s="119" t="s">
        <v>6</v>
      </c>
      <c r="AA33" s="116"/>
      <c r="AB33" s="116"/>
      <c r="AC33" s="121">
        <f>U33*W33*Y33</f>
        <v>368550</v>
      </c>
      <c r="AD33" s="88"/>
      <c r="AE33" s="117">
        <f>AH10*AK11*Assumptions!$C$231</f>
        <v>3.5100000000000002</v>
      </c>
      <c r="AF33" s="95" t="str">
        <f>Assumptions!$A$231</f>
        <v>2 Bed house</v>
      </c>
      <c r="AG33" s="125">
        <f>Assumptions!$B$231</f>
        <v>75</v>
      </c>
      <c r="AH33" s="119" t="s">
        <v>66</v>
      </c>
      <c r="AI33" s="116">
        <f>AI16*AG31</f>
        <v>1695</v>
      </c>
      <c r="AJ33" s="119" t="s">
        <v>6</v>
      </c>
      <c r="AK33" s="116"/>
      <c r="AL33" s="116"/>
      <c r="AM33" s="121">
        <f>AE33*AG33*AI33</f>
        <v>446208.75</v>
      </c>
    </row>
    <row r="34" spans="1:39" ht="11.1" customHeight="1" x14ac:dyDescent="0.25">
      <c r="A34" s="117">
        <f>D10*G11*Assumptions!$C$232</f>
        <v>0.39000000000000007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1237.5</v>
      </c>
      <c r="F34" s="119" t="s">
        <v>6</v>
      </c>
      <c r="G34" s="116"/>
      <c r="H34" s="116"/>
      <c r="I34" s="20">
        <f>A34*C34*E34</f>
        <v>43436.250000000007</v>
      </c>
      <c r="K34" s="117">
        <f>N10*Q11*Assumptions!$C$232</f>
        <v>0.78000000000000014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1350</v>
      </c>
      <c r="P34" s="119" t="s">
        <v>6</v>
      </c>
      <c r="Q34" s="116"/>
      <c r="R34" s="116"/>
      <c r="S34" s="20">
        <f>K34*M34*O34</f>
        <v>94770.000000000029</v>
      </c>
      <c r="U34" s="117">
        <f>X10*AA11*Assumptions!$C$232</f>
        <v>1.1700000000000002</v>
      </c>
      <c r="V34" s="95" t="str">
        <f>Assumptions!$A$232</f>
        <v>3 Bed House</v>
      </c>
      <c r="W34" s="125">
        <f>Assumptions!$B$232</f>
        <v>90</v>
      </c>
      <c r="X34" s="119" t="s">
        <v>66</v>
      </c>
      <c r="Y34" s="116">
        <f>Y17*W31</f>
        <v>1350</v>
      </c>
      <c r="Z34" s="119" t="s">
        <v>6</v>
      </c>
      <c r="AA34" s="116"/>
      <c r="AB34" s="116"/>
      <c r="AC34" s="121">
        <f>U34*W34*Y34</f>
        <v>142155.00000000003</v>
      </c>
      <c r="AD34" s="88"/>
      <c r="AE34" s="117">
        <f>AH10*AK11*Assumptions!$C$232</f>
        <v>1.1700000000000002</v>
      </c>
      <c r="AF34" s="95" t="str">
        <f>Assumptions!$A$232</f>
        <v>3 Bed House</v>
      </c>
      <c r="AG34" s="125">
        <f>Assumptions!$B$232</f>
        <v>90</v>
      </c>
      <c r="AH34" s="119" t="s">
        <v>66</v>
      </c>
      <c r="AI34" s="116">
        <f>AI17*AG31</f>
        <v>1668.5</v>
      </c>
      <c r="AJ34" s="119" t="s">
        <v>6</v>
      </c>
      <c r="AK34" s="116"/>
      <c r="AL34" s="116"/>
      <c r="AM34" s="121">
        <f>AE34*AG34*AI34</f>
        <v>175693.05000000002</v>
      </c>
    </row>
    <row r="35" spans="1:39" ht="11.1" customHeight="1" x14ac:dyDescent="0.25">
      <c r="A35" s="129">
        <f>SUM(A15:A34)</f>
        <v>50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50.000000000000021</v>
      </c>
      <c r="L35" s="122" t="s">
        <v>67</v>
      </c>
      <c r="M35" s="114"/>
      <c r="N35" s="114"/>
      <c r="O35" s="114"/>
      <c r="P35" s="114"/>
      <c r="Q35" s="114"/>
      <c r="R35" s="114"/>
      <c r="S35" s="22"/>
      <c r="U35" s="129">
        <f>SUM(U15:U34)</f>
        <v>50</v>
      </c>
      <c r="V35" s="122" t="s">
        <v>67</v>
      </c>
      <c r="W35" s="114"/>
      <c r="X35" s="114"/>
      <c r="Y35" s="114"/>
      <c r="Z35" s="114"/>
      <c r="AA35" s="114"/>
      <c r="AB35" s="114"/>
      <c r="AC35" s="123"/>
      <c r="AD35" s="88"/>
      <c r="AE35" s="129">
        <f>SUM(AE15:AE34)</f>
        <v>50</v>
      </c>
      <c r="AF35" s="122" t="s">
        <v>67</v>
      </c>
      <c r="AG35" s="114"/>
      <c r="AH35" s="114"/>
      <c r="AI35" s="114"/>
      <c r="AJ35" s="114"/>
      <c r="AK35" s="114"/>
      <c r="AL35" s="114"/>
      <c r="AM35" s="123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11675482.5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11934331</v>
      </c>
      <c r="U36" s="113" t="s">
        <v>4</v>
      </c>
      <c r="V36" s="114"/>
      <c r="W36" s="114"/>
      <c r="X36" s="114"/>
      <c r="Y36" s="114"/>
      <c r="Z36" s="114"/>
      <c r="AA36" s="114"/>
      <c r="AB36" s="114"/>
      <c r="AC36" s="130">
        <f>SUM(AC15:AC34)</f>
        <v>11127996.5</v>
      </c>
      <c r="AD36" s="88"/>
      <c r="AE36" s="113" t="s">
        <v>4</v>
      </c>
      <c r="AF36" s="114"/>
      <c r="AG36" s="114"/>
      <c r="AH36" s="114"/>
      <c r="AI36" s="114"/>
      <c r="AJ36" s="114"/>
      <c r="AK36" s="114"/>
      <c r="AL36" s="114"/>
      <c r="AM36" s="130">
        <f>SUM(AM15:AM34)</f>
        <v>13284984.725000001</v>
      </c>
    </row>
    <row r="37" spans="1:39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U38" s="113" t="s">
        <v>8</v>
      </c>
      <c r="V38" s="114"/>
      <c r="W38" s="114"/>
      <c r="X38" s="114"/>
      <c r="Y38" s="114"/>
      <c r="Z38" s="114"/>
      <c r="AA38" s="114"/>
      <c r="AB38" s="114"/>
      <c r="AC38" s="128"/>
      <c r="AD38" s="88"/>
      <c r="AE38" s="113" t="s">
        <v>8</v>
      </c>
      <c r="AF38" s="114"/>
      <c r="AG38" s="114"/>
      <c r="AH38" s="114"/>
      <c r="AI38" s="114"/>
      <c r="AJ38" s="114"/>
      <c r="AK38" s="114"/>
      <c r="AL38" s="114"/>
      <c r="AM38" s="128"/>
    </row>
    <row r="39" spans="1:39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(Assumptions!$D$182+((Assumptions!$D$176-Assumptions!$D$182)*(Assumptions!$D$184)))/Assumptions!$A$215</f>
        <v>9023.9417567583478</v>
      </c>
      <c r="F39" s="119" t="s">
        <v>69</v>
      </c>
      <c r="G39" s="116"/>
      <c r="H39" s="116"/>
      <c r="I39" s="20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(Assumptions!$D$182+((Assumptions!$E$176-Assumptions!$D$182)*(Assumptions!$D$184)))/Assumptions!$A$215</f>
        <v>11726.774189290136</v>
      </c>
      <c r="P39" s="119" t="s">
        <v>69</v>
      </c>
      <c r="Q39" s="116"/>
      <c r="R39" s="116"/>
      <c r="S39" s="20">
        <f>M39*O39</f>
        <v>0</v>
      </c>
      <c r="U39" s="90" t="s">
        <v>9</v>
      </c>
      <c r="V39" s="95" t="s">
        <v>31</v>
      </c>
      <c r="W39" s="131">
        <f>U15</f>
        <v>0</v>
      </c>
      <c r="X39" s="119" t="s">
        <v>68</v>
      </c>
      <c r="Y39" s="132">
        <f>(Assumptions!$D$182+((Assumptions!$F$176-Assumptions!$D$182)*(Assumptions!$D$184)))/Assumptions!$A$215</f>
        <v>11726.774189290136</v>
      </c>
      <c r="Z39" s="119" t="s">
        <v>69</v>
      </c>
      <c r="AA39" s="116"/>
      <c r="AB39" s="116"/>
      <c r="AC39" s="121">
        <f>W39*Y39</f>
        <v>0</v>
      </c>
      <c r="AD39" s="88"/>
      <c r="AE39" s="90" t="s">
        <v>9</v>
      </c>
      <c r="AF39" s="95" t="s">
        <v>31</v>
      </c>
      <c r="AG39" s="131">
        <f>AE15</f>
        <v>0</v>
      </c>
      <c r="AH39" s="119" t="s">
        <v>68</v>
      </c>
      <c r="AI39" s="132">
        <f>(Assumptions!$D$182+((Assumptions!$G$176-Assumptions!$D$182)*(Assumptions!$D$184)))/Assumptions!$A$215</f>
        <v>18037.345675103912</v>
      </c>
      <c r="AJ39" s="119" t="s">
        <v>69</v>
      </c>
      <c r="AK39" s="116"/>
      <c r="AL39" s="116"/>
      <c r="AM39" s="121">
        <f>AG39*AI39</f>
        <v>0</v>
      </c>
    </row>
    <row r="40" spans="1:39" ht="11.1" customHeight="1" x14ac:dyDescent="0.25">
      <c r="A40" s="91"/>
      <c r="B40" s="95" t="s">
        <v>70</v>
      </c>
      <c r="C40" s="131">
        <f>A16</f>
        <v>9</v>
      </c>
      <c r="D40" s="119" t="s">
        <v>68</v>
      </c>
      <c r="E40" s="132">
        <f>(Assumptions!$D$182+((Assumptions!$D$176-Assumptions!$D$182)*(Assumptions!$D$184)))/Assumptions!$B$215</f>
        <v>22559.854391895868</v>
      </c>
      <c r="F40" s="119" t="s">
        <v>69</v>
      </c>
      <c r="G40" s="116"/>
      <c r="H40" s="116"/>
      <c r="I40" s="20">
        <f>C40*E40</f>
        <v>203038.68952706282</v>
      </c>
      <c r="K40" s="91"/>
      <c r="L40" s="95" t="s">
        <v>70</v>
      </c>
      <c r="M40" s="131">
        <f>K16</f>
        <v>8</v>
      </c>
      <c r="N40" s="119" t="s">
        <v>68</v>
      </c>
      <c r="O40" s="132">
        <f>(Assumptions!$D$182+((Assumptions!$E$176-Assumptions!$D$182)*(Assumptions!$D$184)))/Assumptions!$B$215</f>
        <v>29316.935473225341</v>
      </c>
      <c r="P40" s="119" t="s">
        <v>69</v>
      </c>
      <c r="Q40" s="116"/>
      <c r="R40" s="116"/>
      <c r="S40" s="20">
        <f>M40*O40</f>
        <v>234535.48378580273</v>
      </c>
      <c r="U40" s="91"/>
      <c r="V40" s="95" t="s">
        <v>70</v>
      </c>
      <c r="W40" s="131">
        <f>U16</f>
        <v>7</v>
      </c>
      <c r="X40" s="119" t="s">
        <v>68</v>
      </c>
      <c r="Y40" s="132">
        <f>(Assumptions!$D$182+((Assumptions!$F$176-Assumptions!$D$182)*(Assumptions!$D$184)))/Assumptions!$B$215</f>
        <v>29316.935473225341</v>
      </c>
      <c r="Z40" s="119" t="s">
        <v>69</v>
      </c>
      <c r="AA40" s="116"/>
      <c r="AB40" s="116"/>
      <c r="AC40" s="121">
        <f>W40*Y40</f>
        <v>205218.54831257739</v>
      </c>
      <c r="AD40" s="88"/>
      <c r="AE40" s="91"/>
      <c r="AF40" s="95" t="s">
        <v>70</v>
      </c>
      <c r="AG40" s="131">
        <f>AE16</f>
        <v>7</v>
      </c>
      <c r="AH40" s="119" t="s">
        <v>68</v>
      </c>
      <c r="AI40" s="132">
        <f>(Assumptions!$D$182+((Assumptions!$G$176-Assumptions!$D$182)*(Assumptions!$D$184)))/Assumptions!$B$215</f>
        <v>45093.364187759784</v>
      </c>
      <c r="AJ40" s="119" t="s">
        <v>69</v>
      </c>
      <c r="AK40" s="116"/>
      <c r="AL40" s="116"/>
      <c r="AM40" s="121">
        <f>AG40*AI40</f>
        <v>315653.54931431846</v>
      </c>
    </row>
    <row r="41" spans="1:39" ht="11.1" customHeight="1" x14ac:dyDescent="0.25">
      <c r="A41" s="91"/>
      <c r="B41" s="95" t="s">
        <v>65</v>
      </c>
      <c r="C41" s="131">
        <f>A17</f>
        <v>22.5</v>
      </c>
      <c r="D41" s="119" t="s">
        <v>68</v>
      </c>
      <c r="E41" s="132">
        <f>(Assumptions!$D$182+((Assumptions!$D$176-Assumptions!$D$182)*(Assumptions!$D$184)))/Assumptions!$C$215</f>
        <v>25782.690733595278</v>
      </c>
      <c r="F41" s="119" t="s">
        <v>69</v>
      </c>
      <c r="G41" s="116"/>
      <c r="H41" s="116"/>
      <c r="I41" s="20">
        <f>C41*E41</f>
        <v>580110.54150589381</v>
      </c>
      <c r="K41" s="91"/>
      <c r="L41" s="95" t="s">
        <v>65</v>
      </c>
      <c r="M41" s="131">
        <f>K17</f>
        <v>20</v>
      </c>
      <c r="N41" s="119" t="s">
        <v>68</v>
      </c>
      <c r="O41" s="132">
        <f>(Assumptions!$D$182+((Assumptions!$E$176-Assumptions!$D$182)*(Assumptions!$D$184)))/Assumptions!$C$215</f>
        <v>33505.06911225753</v>
      </c>
      <c r="P41" s="119" t="s">
        <v>69</v>
      </c>
      <c r="Q41" s="116"/>
      <c r="R41" s="116"/>
      <c r="S41" s="20">
        <f>M41*O41</f>
        <v>670101.38224515063</v>
      </c>
      <c r="U41" s="91"/>
      <c r="V41" s="95" t="s">
        <v>65</v>
      </c>
      <c r="W41" s="131">
        <f>U17</f>
        <v>17.5</v>
      </c>
      <c r="X41" s="119" t="s">
        <v>68</v>
      </c>
      <c r="Y41" s="132">
        <f>(Assumptions!$D$182+((Assumptions!$F$176-Assumptions!$D$182)*(Assumptions!$D$184)))/Assumptions!$C$215</f>
        <v>33505.06911225753</v>
      </c>
      <c r="Z41" s="119" t="s">
        <v>69</v>
      </c>
      <c r="AA41" s="116"/>
      <c r="AB41" s="116"/>
      <c r="AC41" s="121">
        <f>W41*Y41</f>
        <v>586338.70946450683</v>
      </c>
      <c r="AD41" s="88"/>
      <c r="AE41" s="91"/>
      <c r="AF41" s="95" t="s">
        <v>65</v>
      </c>
      <c r="AG41" s="131">
        <f>AE17</f>
        <v>17.5</v>
      </c>
      <c r="AH41" s="119" t="s">
        <v>68</v>
      </c>
      <c r="AI41" s="132">
        <f>(Assumptions!$D$182+((Assumptions!$G$176-Assumptions!$D$182)*(Assumptions!$D$184)))/Assumptions!$C$215</f>
        <v>51535.27335743975</v>
      </c>
      <c r="AJ41" s="119" t="s">
        <v>69</v>
      </c>
      <c r="AK41" s="116"/>
      <c r="AL41" s="116"/>
      <c r="AM41" s="121">
        <f>AG41*AI41</f>
        <v>901867.28375519568</v>
      </c>
    </row>
    <row r="42" spans="1:39" ht="11.1" customHeight="1" x14ac:dyDescent="0.25">
      <c r="A42" s="91"/>
      <c r="B42" s="95" t="s">
        <v>71</v>
      </c>
      <c r="C42" s="131">
        <f>A18</f>
        <v>9</v>
      </c>
      <c r="D42" s="119" t="s">
        <v>68</v>
      </c>
      <c r="E42" s="132">
        <f>(Assumptions!$D$182+((Assumptions!$D$176-Assumptions!$D$182)*(Assumptions!$D$184)))/Assumptions!$D$215</f>
        <v>36095.767027033391</v>
      </c>
      <c r="F42" s="119" t="s">
        <v>69</v>
      </c>
      <c r="G42" s="116"/>
      <c r="H42" s="116"/>
      <c r="I42" s="20">
        <f>C42*E42</f>
        <v>324861.9032433005</v>
      </c>
      <c r="K42" s="91"/>
      <c r="L42" s="95" t="s">
        <v>71</v>
      </c>
      <c r="M42" s="131">
        <f>K18</f>
        <v>8</v>
      </c>
      <c r="N42" s="119" t="s">
        <v>68</v>
      </c>
      <c r="O42" s="132">
        <f>(Assumptions!$D$182+((Assumptions!$E$176-Assumptions!$D$182)*(Assumptions!$D$184)))/Assumptions!$D$215</f>
        <v>46907.096757160543</v>
      </c>
      <c r="P42" s="119" t="s">
        <v>69</v>
      </c>
      <c r="Q42" s="116"/>
      <c r="R42" s="116"/>
      <c r="S42" s="20">
        <f>M42*O42</f>
        <v>375256.77405728435</v>
      </c>
      <c r="U42" s="91"/>
      <c r="V42" s="95" t="s">
        <v>71</v>
      </c>
      <c r="W42" s="131">
        <f>U18</f>
        <v>7</v>
      </c>
      <c r="X42" s="119" t="s">
        <v>68</v>
      </c>
      <c r="Y42" s="132">
        <f>(Assumptions!$D$182+((Assumptions!$F$176-Assumptions!$D$182)*(Assumptions!$D$184)))/Assumptions!$D$215</f>
        <v>46907.096757160543</v>
      </c>
      <c r="Z42" s="119" t="s">
        <v>69</v>
      </c>
      <c r="AA42" s="116"/>
      <c r="AB42" s="116"/>
      <c r="AC42" s="121">
        <f>W42*Y42</f>
        <v>328349.67730012379</v>
      </c>
      <c r="AD42" s="88"/>
      <c r="AE42" s="91"/>
      <c r="AF42" s="95" t="s">
        <v>71</v>
      </c>
      <c r="AG42" s="131">
        <f>AE18</f>
        <v>7</v>
      </c>
      <c r="AH42" s="119" t="s">
        <v>68</v>
      </c>
      <c r="AI42" s="132">
        <f>(Assumptions!$D$182+((Assumptions!$G$176-Assumptions!$D$182)*(Assumptions!$D$184)))/Assumptions!$D$215</f>
        <v>72149.382700415648</v>
      </c>
      <c r="AJ42" s="119" t="s">
        <v>69</v>
      </c>
      <c r="AK42" s="116"/>
      <c r="AL42" s="116"/>
      <c r="AM42" s="121">
        <f>AG42*AI42</f>
        <v>505045.67890290951</v>
      </c>
    </row>
    <row r="43" spans="1:39" ht="11.1" customHeight="1" x14ac:dyDescent="0.25">
      <c r="A43" s="111"/>
      <c r="B43" s="95" t="s">
        <v>72</v>
      </c>
      <c r="C43" s="131">
        <f>A19</f>
        <v>4.5</v>
      </c>
      <c r="D43" s="119" t="s">
        <v>68</v>
      </c>
      <c r="E43" s="132">
        <f>(Assumptions!$D$182+((Assumptions!$D$176-Assumptions!$D$182)*(Assumptions!$D$184)))/Assumptions!$E$215</f>
        <v>45119.708783791735</v>
      </c>
      <c r="F43" s="119" t="s">
        <v>69</v>
      </c>
      <c r="G43" s="133" t="s">
        <v>93</v>
      </c>
      <c r="H43" s="134">
        <f>SUM(I39:I43)</f>
        <v>1311049.8238033201</v>
      </c>
      <c r="I43" s="20">
        <f>C43*E43</f>
        <v>203038.68952706282</v>
      </c>
      <c r="K43" s="111"/>
      <c r="L43" s="95" t="s">
        <v>72</v>
      </c>
      <c r="M43" s="131">
        <f>K19</f>
        <v>4</v>
      </c>
      <c r="N43" s="119" t="s">
        <v>68</v>
      </c>
      <c r="O43" s="132">
        <f>(Assumptions!$D$182+((Assumptions!$E$176-Assumptions!$D$182)*(Assumptions!$D$184)))/Assumptions!$E$215</f>
        <v>58633.870946450683</v>
      </c>
      <c r="P43" s="119" t="s">
        <v>69</v>
      </c>
      <c r="Q43" s="133" t="s">
        <v>93</v>
      </c>
      <c r="R43" s="134">
        <f>SUM(S39:S43)</f>
        <v>1514429.1238740406</v>
      </c>
      <c r="S43" s="20">
        <f>M43*O43</f>
        <v>234535.48378580273</v>
      </c>
      <c r="U43" s="111"/>
      <c r="V43" s="95" t="s">
        <v>72</v>
      </c>
      <c r="W43" s="131">
        <f>U19</f>
        <v>3.5</v>
      </c>
      <c r="X43" s="119" t="s">
        <v>68</v>
      </c>
      <c r="Y43" s="132">
        <f>(Assumptions!$D$182+((Assumptions!$F$176-Assumptions!$D$182)*(Assumptions!$D$184)))/Assumptions!$E$215</f>
        <v>58633.870946450683</v>
      </c>
      <c r="Z43" s="119" t="s">
        <v>69</v>
      </c>
      <c r="AA43" s="133" t="s">
        <v>93</v>
      </c>
      <c r="AB43" s="134">
        <f>SUM(AC39:AC43)</f>
        <v>1325125.4833897855</v>
      </c>
      <c r="AC43" s="121">
        <f>W43*Y43</f>
        <v>205218.54831257739</v>
      </c>
      <c r="AD43" s="88"/>
      <c r="AE43" s="111"/>
      <c r="AF43" s="95" t="s">
        <v>72</v>
      </c>
      <c r="AG43" s="131">
        <f>AE19</f>
        <v>3.5</v>
      </c>
      <c r="AH43" s="119" t="s">
        <v>68</v>
      </c>
      <c r="AI43" s="132">
        <f>(Assumptions!$D$182+((Assumptions!$G$176-Assumptions!$D$182)*(Assumptions!$D$184)))/Assumptions!$E$215</f>
        <v>90186.728375519568</v>
      </c>
      <c r="AJ43" s="119" t="s">
        <v>69</v>
      </c>
      <c r="AK43" s="133" t="s">
        <v>93</v>
      </c>
      <c r="AL43" s="134">
        <f>SUM(AM39:AM43)</f>
        <v>2038220.0612867421</v>
      </c>
      <c r="AM43" s="121">
        <f>AG43*AI43</f>
        <v>315653.54931431846</v>
      </c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0.04</v>
      </c>
      <c r="F44" s="119"/>
      <c r="G44" s="116"/>
      <c r="H44" s="116"/>
      <c r="I44" s="20">
        <f>SUM(I39:I43)*E44</f>
        <v>52441.992952132801</v>
      </c>
      <c r="K44" s="91" t="s">
        <v>73</v>
      </c>
      <c r="L44" s="91"/>
      <c r="M44" s="116"/>
      <c r="N44" s="135"/>
      <c r="O44" s="136">
        <f>IF(R43&lt;250000,1%,IF(R43&lt;500000,3%,IF(R43&gt;500000,4%)))</f>
        <v>0.04</v>
      </c>
      <c r="P44" s="119"/>
      <c r="Q44" s="116"/>
      <c r="R44" s="116"/>
      <c r="S44" s="20">
        <f>SUM(S39:S43)*O44</f>
        <v>60577.164954961627</v>
      </c>
      <c r="U44" s="91" t="s">
        <v>73</v>
      </c>
      <c r="V44" s="91"/>
      <c r="W44" s="116"/>
      <c r="X44" s="135"/>
      <c r="Y44" s="136">
        <f>IF(AB43&lt;250000,1%,IF(AB43&lt;500000,3%,IF(AB43&gt;500000,4%)))</f>
        <v>0.04</v>
      </c>
      <c r="Z44" s="119"/>
      <c r="AA44" s="116"/>
      <c r="AB44" s="116"/>
      <c r="AC44" s="121">
        <f>SUM(AC39:AC43)*Y44</f>
        <v>53005.019335591423</v>
      </c>
      <c r="AD44" s="88"/>
      <c r="AE44" s="91" t="s">
        <v>73</v>
      </c>
      <c r="AF44" s="91"/>
      <c r="AG44" s="116"/>
      <c r="AH44" s="135"/>
      <c r="AI44" s="136">
        <f>IF(AL43&lt;250000,1%,IF(AL43&lt;500000,3%,IF(AL43&gt;500000,4%)))</f>
        <v>0.04</v>
      </c>
      <c r="AJ44" s="119"/>
      <c r="AK44" s="116"/>
      <c r="AL44" s="116"/>
      <c r="AM44" s="121">
        <f>SUM(AM39:AM43)*AI44</f>
        <v>81528.802451469688</v>
      </c>
    </row>
    <row r="45" spans="1:39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U45" s="113" t="s">
        <v>10</v>
      </c>
      <c r="V45" s="114"/>
      <c r="W45" s="114"/>
      <c r="X45" s="122"/>
      <c r="Y45" s="114"/>
      <c r="Z45" s="122"/>
      <c r="AA45" s="114"/>
      <c r="AB45" s="114"/>
      <c r="AC45" s="128"/>
      <c r="AD45" s="88"/>
      <c r="AE45" s="113" t="s">
        <v>10</v>
      </c>
      <c r="AF45" s="114"/>
      <c r="AG45" s="114"/>
      <c r="AH45" s="122"/>
      <c r="AI45" s="114"/>
      <c r="AJ45" s="122"/>
      <c r="AK45" s="114"/>
      <c r="AL45" s="114"/>
      <c r="AM45" s="128"/>
    </row>
    <row r="46" spans="1:39" ht="11.1" customHeight="1" x14ac:dyDescent="0.25">
      <c r="A46" s="16"/>
      <c r="B46" s="17" t="str">
        <f>Assumptions!$F$22</f>
        <v>Apartments</v>
      </c>
      <c r="C46" s="120">
        <f>Assumptions!$G$22*Assumptions!$D$22</f>
        <v>1890.6</v>
      </c>
      <c r="D46" s="19" t="s">
        <v>6</v>
      </c>
      <c r="E46" s="15"/>
      <c r="F46" s="79" t="s">
        <v>124</v>
      </c>
      <c r="G46" s="78"/>
      <c r="H46" s="19"/>
      <c r="I46" s="20">
        <f>(A15*C15*C46)+(A16*C16*C47)+(A17*C17*C48)+(A18*C18*C49)+(A19*C19*C50)</f>
        <v>5060160</v>
      </c>
      <c r="K46" s="16"/>
      <c r="L46" s="17" t="str">
        <f>Assumptions!$F$22</f>
        <v>Apartments</v>
      </c>
      <c r="M46" s="120">
        <f>Assumptions!$G$22*Assumptions!$D$22</f>
        <v>1890.6</v>
      </c>
      <c r="N46" s="19" t="s">
        <v>6</v>
      </c>
      <c r="O46" s="15"/>
      <c r="P46" s="79" t="s">
        <v>124</v>
      </c>
      <c r="Q46" s="78"/>
      <c r="R46" s="19"/>
      <c r="S46" s="20">
        <f>(K15*M15*M46)+(K16*M16*M47)+(K17*M17*M48)+(K18*M18*M49)+(K19*M19*M50)</f>
        <v>4497920</v>
      </c>
      <c r="U46" s="117"/>
      <c r="V46" s="95" t="str">
        <f>Assumptions!$F$22</f>
        <v>Apartments</v>
      </c>
      <c r="W46" s="120">
        <f>Assumptions!$G$22*Assumptions!$D$22</f>
        <v>1890.6</v>
      </c>
      <c r="X46" s="119" t="s">
        <v>6</v>
      </c>
      <c r="Y46" s="116"/>
      <c r="Z46" s="137" t="s">
        <v>124</v>
      </c>
      <c r="AA46" s="138"/>
      <c r="AB46" s="119"/>
      <c r="AC46" s="121">
        <f>(U15*W15*W46)+(U16*W16*W47)+(U17*W17*W48)+(U18*W18*W49)+(U19*W19*W50)</f>
        <v>3935680</v>
      </c>
      <c r="AD46" s="88"/>
      <c r="AE46" s="117"/>
      <c r="AF46" s="95" t="str">
        <f>Assumptions!$F$22</f>
        <v>Apartments</v>
      </c>
      <c r="AG46" s="120">
        <f>Assumptions!$G$22*Assumptions!$D$22</f>
        <v>1890.6</v>
      </c>
      <c r="AH46" s="119" t="s">
        <v>6</v>
      </c>
      <c r="AI46" s="116"/>
      <c r="AJ46" s="137" t="s">
        <v>124</v>
      </c>
      <c r="AK46" s="138"/>
      <c r="AL46" s="119"/>
      <c r="AM46" s="121">
        <f>(AE15*AG15*AG46)+(AE16*AG16*AG47)+(AE17*AG17*AG48)+(AE18*AG18*AG49)+(AE19*AG19*AG50)</f>
        <v>3935680</v>
      </c>
    </row>
    <row r="47" spans="1:39" ht="11.1" customHeight="1" x14ac:dyDescent="0.25">
      <c r="A47" s="16"/>
      <c r="B47" s="17" t="str">
        <f>Assumptions!$F$23</f>
        <v>2 bed houses</v>
      </c>
      <c r="C47" s="7">
        <f>Assumptions!$G$23</f>
        <v>1120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1120</v>
      </c>
      <c r="N47" s="19" t="s">
        <v>6</v>
      </c>
      <c r="O47" s="15"/>
      <c r="P47" s="79"/>
      <c r="Q47" s="15"/>
      <c r="R47" s="15"/>
      <c r="S47" s="20"/>
      <c r="U47" s="117"/>
      <c r="V47" s="95" t="str">
        <f>Assumptions!$F$23</f>
        <v>2 bed houses</v>
      </c>
      <c r="W47" s="120">
        <f>Assumptions!$G$23</f>
        <v>1120</v>
      </c>
      <c r="X47" s="119" t="s">
        <v>6</v>
      </c>
      <c r="Y47" s="116"/>
      <c r="Z47" s="137"/>
      <c r="AA47" s="116"/>
      <c r="AB47" s="116"/>
      <c r="AC47" s="121"/>
      <c r="AD47" s="88"/>
      <c r="AE47" s="117"/>
      <c r="AF47" s="95" t="str">
        <f>Assumptions!$F$23</f>
        <v>2 bed houses</v>
      </c>
      <c r="AG47" s="120">
        <f>Assumptions!$G$23</f>
        <v>1120</v>
      </c>
      <c r="AH47" s="119" t="s">
        <v>6</v>
      </c>
      <c r="AI47" s="116"/>
      <c r="AJ47" s="137"/>
      <c r="AK47" s="116"/>
      <c r="AL47" s="116"/>
      <c r="AM47" s="121"/>
    </row>
    <row r="48" spans="1:39" ht="11.1" customHeight="1" x14ac:dyDescent="0.25">
      <c r="A48" s="16"/>
      <c r="B48" s="17" t="str">
        <f>Assumptions!$F$24</f>
        <v>3 Bed houses</v>
      </c>
      <c r="C48" s="7">
        <f>Assumptions!$G$24</f>
        <v>1120</v>
      </c>
      <c r="D48" s="19" t="s">
        <v>6</v>
      </c>
      <c r="E48" s="15"/>
      <c r="F48" s="79" t="s">
        <v>125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459660</v>
      </c>
      <c r="K48" s="16"/>
      <c r="L48" s="17" t="str">
        <f>Assumptions!$F$24</f>
        <v>3 Bed houses</v>
      </c>
      <c r="M48" s="7">
        <f>Assumptions!$G$24</f>
        <v>1120</v>
      </c>
      <c r="N48" s="19" t="s">
        <v>6</v>
      </c>
      <c r="O48" s="15"/>
      <c r="P48" s="79" t="s">
        <v>125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919320</v>
      </c>
      <c r="U48" s="117"/>
      <c r="V48" s="95" t="str">
        <f>Assumptions!$F$24</f>
        <v>3 Bed houses</v>
      </c>
      <c r="W48" s="120">
        <f>Assumptions!$G$24</f>
        <v>1120</v>
      </c>
      <c r="X48" s="119" t="s">
        <v>6</v>
      </c>
      <c r="Y48" s="116"/>
      <c r="Z48" s="137" t="s">
        <v>125</v>
      </c>
      <c r="AA48" s="116"/>
      <c r="AB48" s="116"/>
      <c r="AC48" s="121">
        <f>(U22*W22*Assumptions!$D$220)+(U23*W23*Assumptions!$D$221)+(U24*W24*Assumptions!$D$222)+(U27*W27*Assumptions!$D$225)+(U28*W28*Assumptions!$D$226)+(U29*W29*Assumptions!$D$227)+(U32*W32*Assumptions!$D$230)+(U33*W33*Assumptions!$D$231)+(U34*W34*Assumptions!$D$232)</f>
        <v>1378980</v>
      </c>
      <c r="AD48" s="88"/>
      <c r="AE48" s="117"/>
      <c r="AF48" s="95" t="str">
        <f>Assumptions!$F$24</f>
        <v>3 Bed houses</v>
      </c>
      <c r="AG48" s="120">
        <f>Assumptions!$G$24</f>
        <v>1120</v>
      </c>
      <c r="AH48" s="119" t="s">
        <v>6</v>
      </c>
      <c r="AI48" s="116"/>
      <c r="AJ48" s="137" t="s">
        <v>125</v>
      </c>
      <c r="AK48" s="116"/>
      <c r="AL48" s="116"/>
      <c r="AM48" s="121">
        <f>(AE22*AG22*Assumptions!$D$220)+(AE23*AG23*Assumptions!$D$221)+(AE24*AG24*Assumptions!$D$222)+(AE27*AG27*Assumptions!$D$225)+(AE28*AG28*Assumptions!$D$226)+(AE29*AG29*Assumptions!$D$227)+(AE32*AG32*Assumptions!$D$230)+(AE33*AG33*Assumptions!$D$231)+(AE34*AG34*Assumptions!$D$232)</f>
        <v>1378980</v>
      </c>
    </row>
    <row r="49" spans="1:39" ht="11.1" customHeight="1" x14ac:dyDescent="0.25">
      <c r="A49" s="16"/>
      <c r="B49" s="17" t="str">
        <f>Assumptions!$F$25</f>
        <v>4 bed houses</v>
      </c>
      <c r="C49" s="7">
        <f>Assumptions!$G$25</f>
        <v>1120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1120</v>
      </c>
      <c r="N49" s="19" t="s">
        <v>6</v>
      </c>
      <c r="O49" s="15"/>
      <c r="P49" s="19"/>
      <c r="Q49" s="15"/>
      <c r="R49" s="15"/>
      <c r="S49" s="20"/>
      <c r="U49" s="117"/>
      <c r="V49" s="95" t="str">
        <f>Assumptions!$F$25</f>
        <v>4 bed houses</v>
      </c>
      <c r="W49" s="120">
        <f>Assumptions!$G$25</f>
        <v>1120</v>
      </c>
      <c r="X49" s="119" t="s">
        <v>6</v>
      </c>
      <c r="Y49" s="116"/>
      <c r="Z49" s="119"/>
      <c r="AA49" s="116"/>
      <c r="AB49" s="116"/>
      <c r="AC49" s="121"/>
      <c r="AD49" s="88"/>
      <c r="AE49" s="117"/>
      <c r="AF49" s="95" t="str">
        <f>Assumptions!$F$25</f>
        <v>4 bed houses</v>
      </c>
      <c r="AG49" s="120">
        <f>Assumptions!$G$25</f>
        <v>1120</v>
      </c>
      <c r="AH49" s="119" t="s">
        <v>6</v>
      </c>
      <c r="AI49" s="116"/>
      <c r="AJ49" s="119"/>
      <c r="AK49" s="116"/>
      <c r="AL49" s="116"/>
      <c r="AM49" s="121"/>
    </row>
    <row r="50" spans="1:39" ht="11.1" customHeight="1" x14ac:dyDescent="0.25">
      <c r="A50" s="16"/>
      <c r="B50" s="17" t="str">
        <f>Assumptions!$F$26</f>
        <v>5 bed house</v>
      </c>
      <c r="C50" s="7">
        <f>Assumptions!$G$26</f>
        <v>1120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1120</v>
      </c>
      <c r="N50" s="19" t="s">
        <v>6</v>
      </c>
      <c r="O50" s="15"/>
      <c r="P50" s="19"/>
      <c r="Q50" s="15"/>
      <c r="R50" s="15"/>
      <c r="S50" s="20"/>
      <c r="U50" s="117"/>
      <c r="V50" s="95" t="str">
        <f>Assumptions!$F$26</f>
        <v>5 bed house</v>
      </c>
      <c r="W50" s="120">
        <f>Assumptions!$G$26</f>
        <v>1120</v>
      </c>
      <c r="X50" s="119" t="s">
        <v>6</v>
      </c>
      <c r="Y50" s="116"/>
      <c r="Z50" s="119"/>
      <c r="AA50" s="116"/>
      <c r="AB50" s="116"/>
      <c r="AC50" s="121"/>
      <c r="AD50" s="88"/>
      <c r="AE50" s="117"/>
      <c r="AF50" s="95" t="str">
        <f>Assumptions!$F$26</f>
        <v>5 bed house</v>
      </c>
      <c r="AG50" s="120">
        <f>Assumptions!$G$26</f>
        <v>1120</v>
      </c>
      <c r="AH50" s="119" t="s">
        <v>6</v>
      </c>
      <c r="AI50" s="116"/>
      <c r="AJ50" s="119"/>
      <c r="AK50" s="116"/>
      <c r="AL50" s="116"/>
      <c r="AM50" s="121"/>
    </row>
    <row r="51" spans="1:39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U51" s="126"/>
      <c r="V51" s="114"/>
      <c r="W51" s="139"/>
      <c r="X51" s="122"/>
      <c r="Y51" s="114"/>
      <c r="Z51" s="122"/>
      <c r="AA51" s="114"/>
      <c r="AB51" s="114"/>
      <c r="AC51" s="128"/>
      <c r="AD51" s="88"/>
      <c r="AE51" s="126"/>
      <c r="AF51" s="114"/>
      <c r="AG51" s="139"/>
      <c r="AH51" s="122"/>
      <c r="AI51" s="114"/>
      <c r="AJ51" s="122"/>
      <c r="AK51" s="114"/>
      <c r="AL51" s="114"/>
      <c r="AM51" s="128"/>
    </row>
    <row r="52" spans="1:39" ht="11.1" customHeight="1" x14ac:dyDescent="0.25">
      <c r="A52" s="6" t="s">
        <v>99</v>
      </c>
      <c r="B52" s="1"/>
      <c r="E52" s="40"/>
      <c r="F52" s="19"/>
      <c r="I52" s="20">
        <f>SUM((A22*E39)+(A23*E40)+(A24*E41)+(A27*E39)+(A28*E40)+(A29*E41)+(A32*E39)+(A33*E40)+(A34*E41))*Assumptions!$D$211</f>
        <v>102486.19566604124</v>
      </c>
      <c r="K52" s="6" t="s">
        <v>99</v>
      </c>
      <c r="L52" s="1"/>
      <c r="O52" s="40"/>
      <c r="P52" s="19"/>
      <c r="S52" s="20">
        <f>SUM((K22*O39)+(K23*O40)+(K24*O41)+(K27*O39)+(K28*O40)+(K29*O41)+(K32*O39)+(K33*O40)+(K34*O41))*Assumptions!$D$211</f>
        <v>266365.29944244737</v>
      </c>
      <c r="U52" s="91" t="s">
        <v>99</v>
      </c>
      <c r="V52" s="111"/>
      <c r="W52" s="88"/>
      <c r="X52" s="88"/>
      <c r="Y52" s="132"/>
      <c r="Z52" s="119"/>
      <c r="AA52" s="88"/>
      <c r="AB52" s="88"/>
      <c r="AC52" s="121">
        <f>SUM((U22*Y39)+(U23*Y40)+(U24*Y41)+(U27*Y39)+(U28*Y40)+(U29*Y41)+(U32*Y39)+(U33*Y40)+(U34*Y41))*Assumptions!$D$211</f>
        <v>399547.94916367106</v>
      </c>
      <c r="AD52" s="88"/>
      <c r="AE52" s="91" t="s">
        <v>99</v>
      </c>
      <c r="AF52" s="111"/>
      <c r="AG52" s="88"/>
      <c r="AH52" s="88"/>
      <c r="AI52" s="132"/>
      <c r="AJ52" s="119"/>
      <c r="AK52" s="88"/>
      <c r="AL52" s="88"/>
      <c r="AM52" s="121">
        <f>SUM((AE22*AI39)+(AE23*AI40)+(AE24*AI41)+(AE27*AI39)+(AE28*AI40)+(AE29*AI41)+(AE32*AI39)+(AE33*AI40)+(AE34*AI41))*Assumptions!$D$211</f>
        <v>614558.13478746905</v>
      </c>
    </row>
    <row r="53" spans="1:39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441585.60000000003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433379.2</v>
      </c>
      <c r="U53" s="91" t="s">
        <v>87</v>
      </c>
      <c r="V53" s="91"/>
      <c r="W53" s="116"/>
      <c r="X53" s="116"/>
      <c r="Y53" s="140">
        <f>Assumptions!$E$41</f>
        <v>0.08</v>
      </c>
      <c r="Z53" s="119" t="s">
        <v>13</v>
      </c>
      <c r="AA53" s="116"/>
      <c r="AB53" s="116"/>
      <c r="AC53" s="121">
        <f>SUM(AC46:AC50)*Y53</f>
        <v>425172.8</v>
      </c>
      <c r="AD53" s="88"/>
      <c r="AE53" s="91" t="s">
        <v>87</v>
      </c>
      <c r="AF53" s="91"/>
      <c r="AG53" s="116"/>
      <c r="AH53" s="116"/>
      <c r="AI53" s="140">
        <f>Assumptions!$E$41</f>
        <v>0.08</v>
      </c>
      <c r="AJ53" s="119" t="s">
        <v>13</v>
      </c>
      <c r="AK53" s="116"/>
      <c r="AL53" s="116"/>
      <c r="AM53" s="121">
        <f>SUM(AM46:AM50)*AI53</f>
        <v>425172.8</v>
      </c>
    </row>
    <row r="54" spans="1:39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58377.412499999999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59671.654999999999</v>
      </c>
      <c r="U54" s="91" t="s">
        <v>14</v>
      </c>
      <c r="V54" s="91"/>
      <c r="W54" s="116"/>
      <c r="X54" s="116"/>
      <c r="Y54" s="140">
        <f>Assumptions!$E$42</f>
        <v>5.0000000000000001E-3</v>
      </c>
      <c r="Z54" s="119" t="s">
        <v>15</v>
      </c>
      <c r="AA54" s="116"/>
      <c r="AB54" s="116"/>
      <c r="AC54" s="121">
        <f>AC36*Y54</f>
        <v>55639.982499999998</v>
      </c>
      <c r="AD54" s="88"/>
      <c r="AE54" s="91" t="s">
        <v>14</v>
      </c>
      <c r="AF54" s="91"/>
      <c r="AG54" s="116"/>
      <c r="AH54" s="116"/>
      <c r="AI54" s="140">
        <f>Assumptions!$E$42</f>
        <v>5.0000000000000001E-3</v>
      </c>
      <c r="AJ54" s="119" t="s">
        <v>15</v>
      </c>
      <c r="AK54" s="116"/>
      <c r="AL54" s="116"/>
      <c r="AM54" s="121">
        <f>AM36*AI54</f>
        <v>66424.92362500001</v>
      </c>
    </row>
    <row r="55" spans="1:39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60718.02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59589.64</v>
      </c>
      <c r="U55" s="91" t="s">
        <v>16</v>
      </c>
      <c r="V55" s="91"/>
      <c r="W55" s="116"/>
      <c r="X55" s="116"/>
      <c r="Y55" s="140">
        <f>Assumptions!$E$43</f>
        <v>1.0999999999999999E-2</v>
      </c>
      <c r="Z55" s="119" t="s">
        <v>13</v>
      </c>
      <c r="AA55" s="116"/>
      <c r="AB55" s="116"/>
      <c r="AC55" s="121">
        <f>SUM(AC46:AC50)*Y55</f>
        <v>58461.259999999995</v>
      </c>
      <c r="AD55" s="88"/>
      <c r="AE55" s="91" t="s">
        <v>16</v>
      </c>
      <c r="AF55" s="91"/>
      <c r="AG55" s="116"/>
      <c r="AH55" s="116"/>
      <c r="AI55" s="140">
        <f>Assumptions!$E$43</f>
        <v>1.0999999999999999E-2</v>
      </c>
      <c r="AJ55" s="119" t="s">
        <v>13</v>
      </c>
      <c r="AK55" s="116"/>
      <c r="AL55" s="116"/>
      <c r="AM55" s="121">
        <f>SUM(AM46:AM50)*AI55</f>
        <v>58461.259999999995</v>
      </c>
    </row>
    <row r="56" spans="1:39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223546.5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216752</v>
      </c>
      <c r="U56" s="91" t="s">
        <v>17</v>
      </c>
      <c r="V56" s="91"/>
      <c r="W56" s="116"/>
      <c r="X56" s="116"/>
      <c r="Y56" s="140">
        <f>Assumptions!$E$44</f>
        <v>0.02</v>
      </c>
      <c r="Z56" s="119" t="s">
        <v>45</v>
      </c>
      <c r="AA56" s="116"/>
      <c r="AB56" s="116"/>
      <c r="AC56" s="121">
        <f>SUM(AC15:AC19)*Y56</f>
        <v>189658</v>
      </c>
      <c r="AD56" s="88"/>
      <c r="AE56" s="91" t="s">
        <v>17</v>
      </c>
      <c r="AF56" s="91"/>
      <c r="AG56" s="116"/>
      <c r="AH56" s="116"/>
      <c r="AI56" s="140">
        <f>Assumptions!$E$44</f>
        <v>0.02</v>
      </c>
      <c r="AJ56" s="119" t="s">
        <v>45</v>
      </c>
      <c r="AK56" s="116"/>
      <c r="AL56" s="116"/>
      <c r="AM56" s="121">
        <f>SUM(AM15:AM19)*AI56</f>
        <v>226520.98</v>
      </c>
    </row>
    <row r="57" spans="1:39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281115.30978330207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284180.26497212239</v>
      </c>
      <c r="U57" s="91" t="s">
        <v>18</v>
      </c>
      <c r="V57" s="91"/>
      <c r="W57" s="141"/>
      <c r="X57" s="116"/>
      <c r="Y57" s="140">
        <f>Assumptions!$E$45</f>
        <v>0.05</v>
      </c>
      <c r="Z57" s="119" t="s">
        <v>13</v>
      </c>
      <c r="AA57" s="116"/>
      <c r="AB57" s="116"/>
      <c r="AC57" s="121">
        <f>SUM(AC46:AC52)*Y57</f>
        <v>285710.39745818352</v>
      </c>
      <c r="AD57" s="88"/>
      <c r="AE57" s="91" t="s">
        <v>18</v>
      </c>
      <c r="AF57" s="91"/>
      <c r="AG57" s="141"/>
      <c r="AH57" s="116"/>
      <c r="AI57" s="140">
        <f>Assumptions!$E$45</f>
        <v>0.05</v>
      </c>
      <c r="AJ57" s="119" t="s">
        <v>13</v>
      </c>
      <c r="AK57" s="116"/>
      <c r="AL57" s="116"/>
      <c r="AM57" s="121">
        <f>SUM(AM46:AM52)*AI57</f>
        <v>296460.90673937346</v>
      </c>
    </row>
    <row r="58" spans="1:39" ht="11.1" customHeight="1" x14ac:dyDescent="0.25">
      <c r="A58" s="6" t="s">
        <v>19</v>
      </c>
      <c r="B58" s="1"/>
      <c r="E58" s="59">
        <f>Assumptions!$E$46</f>
        <v>3000</v>
      </c>
      <c r="F58" s="19" t="s">
        <v>46</v>
      </c>
      <c r="I58" s="23">
        <f>A35*E58</f>
        <v>150000</v>
      </c>
      <c r="K58" s="6" t="s">
        <v>19</v>
      </c>
      <c r="L58" s="1"/>
      <c r="O58" s="59">
        <f>Assumptions!$E$46</f>
        <v>3000</v>
      </c>
      <c r="P58" s="19" t="s">
        <v>46</v>
      </c>
      <c r="S58" s="23">
        <f>K35*O58</f>
        <v>150000.00000000006</v>
      </c>
      <c r="U58" s="91" t="s">
        <v>19</v>
      </c>
      <c r="V58" s="111"/>
      <c r="W58" s="88"/>
      <c r="X58" s="88"/>
      <c r="Y58" s="142">
        <f>Assumptions!$E$46</f>
        <v>3000</v>
      </c>
      <c r="Z58" s="119" t="s">
        <v>46</v>
      </c>
      <c r="AA58" s="88"/>
      <c r="AB58" s="88"/>
      <c r="AC58" s="124">
        <f>U35*Y58</f>
        <v>150000</v>
      </c>
      <c r="AD58" s="88"/>
      <c r="AE58" s="91" t="s">
        <v>19</v>
      </c>
      <c r="AF58" s="111"/>
      <c r="AG58" s="88"/>
      <c r="AH58" s="88"/>
      <c r="AI58" s="142">
        <f>Assumptions!$E$46</f>
        <v>3000</v>
      </c>
      <c r="AJ58" s="119" t="s">
        <v>46</v>
      </c>
      <c r="AK58" s="88"/>
      <c r="AL58" s="88"/>
      <c r="AM58" s="124">
        <f>AE35*AI58</f>
        <v>150000</v>
      </c>
    </row>
    <row r="59" spans="1:39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371663.50515292492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390026.21242253878</v>
      </c>
      <c r="U59" s="91" t="s">
        <v>88</v>
      </c>
      <c r="V59" s="91"/>
      <c r="W59" s="136">
        <f>Assumptions!$C$47</f>
        <v>0.05</v>
      </c>
      <c r="X59" s="132">
        <f>Assumptions!$D$47</f>
        <v>12</v>
      </c>
      <c r="Y59" s="119" t="s">
        <v>21</v>
      </c>
      <c r="Z59" s="116"/>
      <c r="AA59" s="132">
        <f>Assumptions!$G$47</f>
        <v>6</v>
      </c>
      <c r="AB59" s="119" t="s">
        <v>79</v>
      </c>
      <c r="AC59" s="121">
        <f>(((SUM(AC39:AC44)*POWER((1+W59/12),((X59+AA59)/12)*12))-SUM(AC39:AC44))      +           ((((SUM(AC46:AC58)*POWER((1+W59/12),((X59+AA59)/12)*12))-SUM(AC46:AC58))*0.5)))</f>
        <v>374402.17480918881</v>
      </c>
      <c r="AD59" s="88"/>
      <c r="AE59" s="91" t="s">
        <v>88</v>
      </c>
      <c r="AF59" s="91"/>
      <c r="AG59" s="136">
        <f>Assumptions!$C$47</f>
        <v>0.05</v>
      </c>
      <c r="AH59" s="132">
        <f>Assumptions!$D$47</f>
        <v>12</v>
      </c>
      <c r="AI59" s="119" t="s">
        <v>21</v>
      </c>
      <c r="AJ59" s="116"/>
      <c r="AK59" s="132">
        <f>Assumptions!$G$47</f>
        <v>6</v>
      </c>
      <c r="AL59" s="119" t="s">
        <v>79</v>
      </c>
      <c r="AM59" s="121">
        <f>(((SUM(AM39:AM44)*POWER((1+AG59/12),((AH59+AK59)/12)*12))-SUM(AM39:AM44))      +           ((((SUM(AM46:AM58)*POWER((1+AG59/12),((AH59+AK59)/12)*12))-SUM(AM46:AM58))*0.5)))</f>
        <v>442662.0846330584</v>
      </c>
    </row>
    <row r="60" spans="1:39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80511.408547047962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83121.843482435725</v>
      </c>
      <c r="U60" s="91" t="s">
        <v>22</v>
      </c>
      <c r="V60" s="91"/>
      <c r="W60" s="136">
        <f>Assumptions!$C$48</f>
        <v>0.01</v>
      </c>
      <c r="X60" s="119" t="s">
        <v>23</v>
      </c>
      <c r="Y60" s="116"/>
      <c r="Z60" s="116"/>
      <c r="AA60" s="116"/>
      <c r="AB60" s="116"/>
      <c r="AC60" s="121">
        <f>SUM(AC39:AC57)*W60</f>
        <v>81069.808918472307</v>
      </c>
      <c r="AD60" s="88"/>
      <c r="AE60" s="91" t="s">
        <v>22</v>
      </c>
      <c r="AF60" s="91"/>
      <c r="AG60" s="136">
        <f>Assumptions!$C$48</f>
        <v>0.01</v>
      </c>
      <c r="AH60" s="119" t="s">
        <v>23</v>
      </c>
      <c r="AI60" s="116"/>
      <c r="AJ60" s="116"/>
      <c r="AK60" s="116"/>
      <c r="AL60" s="116"/>
      <c r="AM60" s="121">
        <f>SUM(AM39:AM57)*AG60</f>
        <v>91220.078688900554</v>
      </c>
    </row>
    <row r="61" spans="1:39" ht="11.1" customHeight="1" x14ac:dyDescent="0.25">
      <c r="A61" s="6" t="s">
        <v>24</v>
      </c>
      <c r="B61" s="6"/>
      <c r="C61" s="61" t="s">
        <v>103</v>
      </c>
      <c r="D61" s="32">
        <f>Assumptions!$D$49</f>
        <v>0.2</v>
      </c>
      <c r="E61" s="19" t="s">
        <v>25</v>
      </c>
      <c r="F61" s="61" t="s">
        <v>104</v>
      </c>
      <c r="G61" s="32">
        <f>Assumptions!$G$49</f>
        <v>0.06</v>
      </c>
      <c r="H61" s="19" t="s">
        <v>127</v>
      </c>
      <c r="I61" s="20">
        <f>SUM(I15:I19)*D61+I48*G61</f>
        <v>2263044.6</v>
      </c>
      <c r="K61" s="6" t="s">
        <v>24</v>
      </c>
      <c r="L61" s="6"/>
      <c r="M61" s="61" t="s">
        <v>103</v>
      </c>
      <c r="N61" s="32">
        <f>Assumptions!$D$49</f>
        <v>0.2</v>
      </c>
      <c r="O61" s="19" t="s">
        <v>25</v>
      </c>
      <c r="P61" s="61" t="s">
        <v>104</v>
      </c>
      <c r="Q61" s="32">
        <f>Assumptions!$G$49</f>
        <v>0.06</v>
      </c>
      <c r="R61" s="19" t="s">
        <v>127</v>
      </c>
      <c r="S61" s="20">
        <f>SUM(S15:S19)*N61+S48*Q61</f>
        <v>2222679.2000000002</v>
      </c>
      <c r="U61" s="91" t="s">
        <v>24</v>
      </c>
      <c r="V61" s="91"/>
      <c r="W61" s="133" t="s">
        <v>103</v>
      </c>
      <c r="X61" s="136">
        <f>Assumptions!$D$49</f>
        <v>0.2</v>
      </c>
      <c r="Y61" s="119" t="s">
        <v>25</v>
      </c>
      <c r="Z61" s="133" t="s">
        <v>104</v>
      </c>
      <c r="AA61" s="136">
        <f>Assumptions!$G$49</f>
        <v>0.06</v>
      </c>
      <c r="AB61" s="119" t="s">
        <v>127</v>
      </c>
      <c r="AC61" s="121">
        <f>SUM(AC15:AC19)*X61+AC48*AA61</f>
        <v>1979318.8</v>
      </c>
      <c r="AD61" s="88"/>
      <c r="AE61" s="91" t="s">
        <v>24</v>
      </c>
      <c r="AF61" s="91"/>
      <c r="AG61" s="133" t="s">
        <v>103</v>
      </c>
      <c r="AH61" s="136">
        <f>Assumptions!$D$49</f>
        <v>0.2</v>
      </c>
      <c r="AI61" s="119" t="s">
        <v>25</v>
      </c>
      <c r="AJ61" s="133" t="s">
        <v>104</v>
      </c>
      <c r="AK61" s="136">
        <f>Assumptions!$G$49</f>
        <v>0.06</v>
      </c>
      <c r="AL61" s="119" t="s">
        <v>127</v>
      </c>
      <c r="AM61" s="121">
        <f>SUM(AM15:AM19)*AH61+AM48*AK61</f>
        <v>2347948.6</v>
      </c>
    </row>
    <row r="62" spans="1:39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U62" s="114"/>
      <c r="V62" s="114"/>
      <c r="W62" s="114"/>
      <c r="X62" s="114"/>
      <c r="Y62" s="114"/>
      <c r="Z62" s="114"/>
      <c r="AA62" s="114"/>
      <c r="AB62" s="114"/>
      <c r="AC62" s="128"/>
      <c r="AD62" s="88"/>
      <c r="AE62" s="114"/>
      <c r="AF62" s="114"/>
      <c r="AG62" s="114"/>
      <c r="AH62" s="114"/>
      <c r="AI62" s="114"/>
      <c r="AJ62" s="114"/>
      <c r="AK62" s="114"/>
      <c r="AL62" s="114"/>
      <c r="AM62" s="128"/>
    </row>
    <row r="63" spans="1:39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10916360.368404767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11158011.604148548</v>
      </c>
      <c r="U63" s="113" t="s">
        <v>26</v>
      </c>
      <c r="V63" s="114"/>
      <c r="W63" s="114"/>
      <c r="X63" s="114"/>
      <c r="Y63" s="114"/>
      <c r="Z63" s="114"/>
      <c r="AA63" s="114"/>
      <c r="AB63" s="114"/>
      <c r="AC63" s="130">
        <f>SUM(AC39:AC62)</f>
        <v>10691771.675574893</v>
      </c>
      <c r="AD63" s="88"/>
      <c r="AE63" s="113" t="s">
        <v>26</v>
      </c>
      <c r="AF63" s="114"/>
      <c r="AG63" s="114"/>
      <c r="AH63" s="114"/>
      <c r="AI63" s="114"/>
      <c r="AJ63" s="114"/>
      <c r="AK63" s="114"/>
      <c r="AL63" s="114"/>
      <c r="AM63" s="130">
        <f>SUM(AM39:AM62)</f>
        <v>12153838.632212013</v>
      </c>
    </row>
    <row r="64" spans="1:39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U64" s="116"/>
      <c r="V64" s="116"/>
      <c r="W64" s="116"/>
      <c r="X64" s="116"/>
      <c r="Y64" s="116"/>
      <c r="Z64" s="116"/>
      <c r="AA64" s="116"/>
      <c r="AB64" s="116"/>
      <c r="AC64" s="143"/>
      <c r="AD64" s="88"/>
      <c r="AE64" s="116"/>
      <c r="AF64" s="116"/>
      <c r="AG64" s="116"/>
      <c r="AH64" s="116"/>
      <c r="AI64" s="116"/>
      <c r="AJ64" s="116"/>
      <c r="AK64" s="116"/>
      <c r="AL64" s="116"/>
      <c r="AM64" s="143"/>
    </row>
    <row r="65" spans="1:39" ht="11.1" customHeight="1" x14ac:dyDescent="0.25">
      <c r="A65" s="36" t="s">
        <v>129</v>
      </c>
      <c r="B65" s="37"/>
      <c r="C65" s="37"/>
      <c r="D65" s="37"/>
      <c r="E65" s="37"/>
      <c r="F65" s="37"/>
      <c r="G65" s="37"/>
      <c r="H65" s="37"/>
      <c r="I65" s="38">
        <f>I36-I63</f>
        <v>759122.13159523346</v>
      </c>
      <c r="K65" s="36" t="s">
        <v>129</v>
      </c>
      <c r="L65" s="37"/>
      <c r="M65" s="37"/>
      <c r="N65" s="37"/>
      <c r="O65" s="37"/>
      <c r="P65" s="37"/>
      <c r="Q65" s="37"/>
      <c r="R65" s="37"/>
      <c r="S65" s="38">
        <f>S36-S63</f>
        <v>776319.3958514519</v>
      </c>
      <c r="U65" s="144" t="s">
        <v>129</v>
      </c>
      <c r="V65" s="145"/>
      <c r="W65" s="145"/>
      <c r="X65" s="145"/>
      <c r="Y65" s="145"/>
      <c r="Z65" s="145"/>
      <c r="AA65" s="145"/>
      <c r="AB65" s="145"/>
      <c r="AC65" s="146">
        <f>AC36-AC63</f>
        <v>436224.82442510687</v>
      </c>
      <c r="AD65" s="88"/>
      <c r="AE65" s="144" t="s">
        <v>129</v>
      </c>
      <c r="AF65" s="145"/>
      <c r="AG65" s="145"/>
      <c r="AH65" s="145"/>
      <c r="AI65" s="145"/>
      <c r="AJ65" s="145"/>
      <c r="AK65" s="145"/>
      <c r="AL65" s="145"/>
      <c r="AM65" s="146">
        <f>AM36-AM63</f>
        <v>1131146.0927879885</v>
      </c>
    </row>
    <row r="66" spans="1:39" ht="11.1" customHeight="1" x14ac:dyDescent="0.25">
      <c r="A66" s="36" t="s">
        <v>128</v>
      </c>
      <c r="B66" s="37"/>
      <c r="C66" s="37"/>
      <c r="D66" s="37"/>
      <c r="E66" s="37"/>
      <c r="F66" s="37"/>
      <c r="G66" s="37"/>
      <c r="H66" s="37"/>
      <c r="I66" s="38">
        <f>I65/D12</f>
        <v>168.02172014060059</v>
      </c>
      <c r="K66" s="36" t="s">
        <v>128</v>
      </c>
      <c r="L66" s="37"/>
      <c r="M66" s="37"/>
      <c r="N66" s="37"/>
      <c r="O66" s="37"/>
      <c r="P66" s="37"/>
      <c r="Q66" s="37"/>
      <c r="R66" s="37"/>
      <c r="S66" s="38">
        <f>S65/N12</f>
        <v>193.3066224729711</v>
      </c>
      <c r="U66" s="144" t="s">
        <v>128</v>
      </c>
      <c r="V66" s="145"/>
      <c r="W66" s="145"/>
      <c r="X66" s="145"/>
      <c r="Y66" s="145"/>
      <c r="Z66" s="145"/>
      <c r="AA66" s="145"/>
      <c r="AB66" s="145"/>
      <c r="AC66" s="146">
        <f>AC65/X12</f>
        <v>124.13910769069632</v>
      </c>
      <c r="AD66" s="88"/>
      <c r="AE66" s="144" t="s">
        <v>128</v>
      </c>
      <c r="AF66" s="145"/>
      <c r="AG66" s="145"/>
      <c r="AH66" s="145"/>
      <c r="AI66" s="145"/>
      <c r="AJ66" s="145"/>
      <c r="AK66" s="145"/>
      <c r="AL66" s="145"/>
      <c r="AM66" s="146">
        <f>AM65/AH12</f>
        <v>321.897009899826</v>
      </c>
    </row>
    <row r="67" spans="1:39" ht="11.1" customHeight="1" x14ac:dyDescent="0.25"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1.1" customHeight="1" x14ac:dyDescent="0.25"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69" spans="1:39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U69" s="84"/>
      <c r="V69" s="85"/>
      <c r="W69" s="85"/>
      <c r="X69" s="86"/>
      <c r="Y69" s="87"/>
      <c r="Z69" s="87"/>
      <c r="AA69" s="87"/>
      <c r="AB69" s="87"/>
      <c r="AC69" s="87"/>
      <c r="AD69" s="88"/>
      <c r="AE69" s="84"/>
      <c r="AF69" s="85"/>
      <c r="AG69" s="85"/>
      <c r="AH69" s="86"/>
      <c r="AI69" s="87"/>
      <c r="AJ69" s="87"/>
      <c r="AK69" s="87"/>
      <c r="AL69" s="87"/>
      <c r="AM69" s="87"/>
    </row>
    <row r="70" spans="1:39" ht="11.1" customHeight="1" x14ac:dyDescent="0.25">
      <c r="A70" s="2"/>
      <c r="B70" s="2"/>
      <c r="C70" s="2"/>
      <c r="D70" s="338" t="s">
        <v>54</v>
      </c>
      <c r="E70" s="338"/>
      <c r="F70" s="338"/>
      <c r="G70" s="338"/>
      <c r="H70" s="338"/>
      <c r="I70" s="338"/>
      <c r="K70" s="2"/>
      <c r="L70" s="2"/>
      <c r="M70" s="2"/>
      <c r="N70" s="338" t="s">
        <v>54</v>
      </c>
      <c r="O70" s="338"/>
      <c r="P70" s="338"/>
      <c r="Q70" s="338"/>
      <c r="R70" s="338"/>
      <c r="S70" s="338"/>
      <c r="U70" s="84"/>
      <c r="V70" s="84"/>
      <c r="W70" s="84"/>
      <c r="X70" s="337" t="s">
        <v>54</v>
      </c>
      <c r="Y70" s="337"/>
      <c r="Z70" s="337"/>
      <c r="AA70" s="337"/>
      <c r="AB70" s="337"/>
      <c r="AC70" s="337"/>
      <c r="AD70" s="88"/>
      <c r="AE70" s="84"/>
      <c r="AF70" s="84"/>
      <c r="AG70" s="84"/>
      <c r="AH70" s="337" t="s">
        <v>54</v>
      </c>
      <c r="AI70" s="337"/>
      <c r="AJ70" s="337"/>
      <c r="AK70" s="337"/>
      <c r="AL70" s="337"/>
      <c r="AM70" s="337"/>
    </row>
    <row r="71" spans="1:39" ht="11.1" customHeight="1" x14ac:dyDescent="0.25">
      <c r="A71" s="2"/>
      <c r="B71" s="2"/>
      <c r="C71" s="2"/>
      <c r="D71" s="338"/>
      <c r="E71" s="338"/>
      <c r="F71" s="338"/>
      <c r="G71" s="338"/>
      <c r="H71" s="338"/>
      <c r="I71" s="338"/>
      <c r="K71" s="2"/>
      <c r="L71" s="2"/>
      <c r="M71" s="2"/>
      <c r="N71" s="338"/>
      <c r="O71" s="338"/>
      <c r="P71" s="338"/>
      <c r="Q71" s="338"/>
      <c r="R71" s="338"/>
      <c r="S71" s="338"/>
      <c r="U71" s="84"/>
      <c r="V71" s="84"/>
      <c r="W71" s="84"/>
      <c r="X71" s="337"/>
      <c r="Y71" s="337"/>
      <c r="Z71" s="337"/>
      <c r="AA71" s="337"/>
      <c r="AB71" s="337"/>
      <c r="AC71" s="337"/>
      <c r="AD71" s="88"/>
      <c r="AE71" s="84"/>
      <c r="AF71" s="84"/>
      <c r="AG71" s="84"/>
      <c r="AH71" s="337"/>
      <c r="AI71" s="337"/>
      <c r="AJ71" s="337"/>
      <c r="AK71" s="337"/>
      <c r="AL71" s="337"/>
      <c r="AM71" s="337"/>
    </row>
    <row r="72" spans="1:39" ht="11.1" customHeight="1" x14ac:dyDescent="0.25">
      <c r="A72" s="2"/>
      <c r="B72" s="2"/>
      <c r="C72" s="2"/>
      <c r="D72" s="338"/>
      <c r="E72" s="338"/>
      <c r="F72" s="338"/>
      <c r="G72" s="338"/>
      <c r="H72" s="338"/>
      <c r="I72" s="338"/>
      <c r="K72" s="2"/>
      <c r="L72" s="2"/>
      <c r="M72" s="2"/>
      <c r="N72" s="338"/>
      <c r="O72" s="338"/>
      <c r="P72" s="338"/>
      <c r="Q72" s="338"/>
      <c r="R72" s="338"/>
      <c r="S72" s="338"/>
      <c r="U72" s="84"/>
      <c r="V72" s="84"/>
      <c r="W72" s="84"/>
      <c r="X72" s="337"/>
      <c r="Y72" s="337"/>
      <c r="Z72" s="337"/>
      <c r="AA72" s="337"/>
      <c r="AB72" s="337"/>
      <c r="AC72" s="337"/>
      <c r="AD72" s="88"/>
      <c r="AE72" s="84"/>
      <c r="AF72" s="84"/>
      <c r="AG72" s="84"/>
      <c r="AH72" s="337"/>
      <c r="AI72" s="337"/>
      <c r="AJ72" s="337"/>
      <c r="AK72" s="337"/>
      <c r="AL72" s="337"/>
      <c r="AM72" s="337"/>
    </row>
    <row r="73" spans="1:39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U73" s="84"/>
      <c r="V73" s="84"/>
      <c r="W73" s="84"/>
      <c r="X73" s="89"/>
      <c r="Y73" s="89"/>
      <c r="Z73" s="89"/>
      <c r="AA73" s="89"/>
      <c r="AB73" s="89"/>
      <c r="AC73" s="89"/>
      <c r="AD73" s="88"/>
      <c r="AE73" s="84"/>
      <c r="AF73" s="84"/>
      <c r="AG73" s="84"/>
      <c r="AH73" s="89"/>
      <c r="AI73" s="89"/>
      <c r="AJ73" s="89"/>
      <c r="AK73" s="89"/>
      <c r="AL73" s="89"/>
      <c r="AM73" s="89"/>
    </row>
    <row r="74" spans="1:39" ht="11.1" customHeight="1" x14ac:dyDescent="0.25">
      <c r="A74" s="5" t="s">
        <v>0</v>
      </c>
      <c r="B74" s="5"/>
      <c r="C74" s="6"/>
      <c r="D74" s="52" t="str">
        <f>Assumptions!$B$69</f>
        <v>Mixed Residential Medium Scale</v>
      </c>
      <c r="E74" s="44"/>
      <c r="F74" s="44"/>
      <c r="G74" s="45"/>
      <c r="H74" s="17" t="str">
        <f>Assumptions!$D$70</f>
        <v>Apartments</v>
      </c>
      <c r="I74" s="82">
        <f>Assumptions!$C$70</f>
        <v>0</v>
      </c>
      <c r="K74" s="5" t="s">
        <v>0</v>
      </c>
      <c r="L74" s="5"/>
      <c r="M74" s="6"/>
      <c r="N74" s="52" t="str">
        <f>Assumptions!$B$69</f>
        <v>Mixed Residential Medium Scale</v>
      </c>
      <c r="O74" s="44"/>
      <c r="P74" s="44"/>
      <c r="Q74" s="45"/>
      <c r="R74" s="17" t="str">
        <f>Assumptions!$D$70</f>
        <v>Apartments</v>
      </c>
      <c r="S74" s="82">
        <f>Assumptions!$C$70</f>
        <v>0</v>
      </c>
      <c r="U74" s="90" t="s">
        <v>0</v>
      </c>
      <c r="V74" s="90"/>
      <c r="W74" s="91"/>
      <c r="X74" s="92" t="str">
        <f>Assumptions!$B$69</f>
        <v>Mixed Residential Medium Scale</v>
      </c>
      <c r="Y74" s="93"/>
      <c r="Z74" s="93"/>
      <c r="AA74" s="94"/>
      <c r="AB74" s="95" t="str">
        <f>Assumptions!$D$61</f>
        <v>Apartments</v>
      </c>
      <c r="AC74" s="82">
        <f>Assumptions!$C$70</f>
        <v>0</v>
      </c>
      <c r="AD74" s="88"/>
      <c r="AE74" s="90" t="s">
        <v>0</v>
      </c>
      <c r="AF74" s="90"/>
      <c r="AG74" s="91"/>
      <c r="AH74" s="92" t="str">
        <f>Assumptions!$B$69</f>
        <v>Mixed Residential Medium Scale</v>
      </c>
      <c r="AI74" s="93"/>
      <c r="AJ74" s="93"/>
      <c r="AK74" s="94"/>
      <c r="AL74" s="95" t="str">
        <f>Assumptions!$D$61</f>
        <v>Apartments</v>
      </c>
      <c r="AM74" s="82">
        <f>Assumptions!$C$70</f>
        <v>0</v>
      </c>
    </row>
    <row r="75" spans="1:39" ht="11.1" customHeight="1" x14ac:dyDescent="0.25">
      <c r="A75" s="5" t="s">
        <v>1</v>
      </c>
      <c r="B75" s="6"/>
      <c r="C75" s="6"/>
      <c r="D75" s="52" t="s">
        <v>100</v>
      </c>
      <c r="E75" s="44"/>
      <c r="F75" s="44"/>
      <c r="G75" s="46"/>
      <c r="H75" s="17" t="str">
        <f>Assumptions!$D$71</f>
        <v>2 bed houses</v>
      </c>
      <c r="I75" s="82">
        <f>Assumptions!$C$71</f>
        <v>10</v>
      </c>
      <c r="K75" s="5" t="s">
        <v>1</v>
      </c>
      <c r="L75" s="6"/>
      <c r="M75" s="6"/>
      <c r="N75" s="52" t="s">
        <v>100</v>
      </c>
      <c r="O75" s="44"/>
      <c r="P75" s="44"/>
      <c r="Q75" s="46"/>
      <c r="R75" s="17" t="str">
        <f>Assumptions!$D$71</f>
        <v>2 bed houses</v>
      </c>
      <c r="S75" s="82">
        <f>Assumptions!$C$71</f>
        <v>10</v>
      </c>
      <c r="U75" s="90" t="s">
        <v>1</v>
      </c>
      <c r="V75" s="91"/>
      <c r="W75" s="91"/>
      <c r="X75" s="92" t="s">
        <v>100</v>
      </c>
      <c r="Y75" s="93"/>
      <c r="Z75" s="93"/>
      <c r="AA75" s="97"/>
      <c r="AB75" s="95" t="str">
        <f>Assumptions!$D$62</f>
        <v>2 bed houses</v>
      </c>
      <c r="AC75" s="82">
        <f>Assumptions!$C$71</f>
        <v>10</v>
      </c>
      <c r="AD75" s="88"/>
      <c r="AE75" s="90" t="s">
        <v>1</v>
      </c>
      <c r="AF75" s="91"/>
      <c r="AG75" s="91"/>
      <c r="AH75" s="92" t="s">
        <v>100</v>
      </c>
      <c r="AI75" s="93"/>
      <c r="AJ75" s="93"/>
      <c r="AK75" s="97"/>
      <c r="AL75" s="95" t="str">
        <f>Assumptions!$D$62</f>
        <v>2 bed houses</v>
      </c>
      <c r="AM75" s="82">
        <f>Assumptions!$C$71</f>
        <v>10</v>
      </c>
    </row>
    <row r="76" spans="1:39" ht="11.1" customHeight="1" x14ac:dyDescent="0.25">
      <c r="A76" s="5" t="s">
        <v>2</v>
      </c>
      <c r="B76" s="5"/>
      <c r="C76" s="6"/>
      <c r="D76" s="53" t="str">
        <f>Assumptions!A13</f>
        <v>Zone 1</v>
      </c>
      <c r="E76" s="49"/>
      <c r="F76" s="49"/>
      <c r="G76" s="50"/>
      <c r="H76" s="17" t="str">
        <f>Assumptions!$D$72</f>
        <v>3 Bed houses</v>
      </c>
      <c r="I76" s="82">
        <f>Assumptions!$C$72</f>
        <v>25</v>
      </c>
      <c r="K76" s="5" t="s">
        <v>2</v>
      </c>
      <c r="L76" s="5"/>
      <c r="M76" s="6"/>
      <c r="N76" s="51" t="str">
        <f>Assumptions!A14</f>
        <v>Zone 2 Leake Keyworth Bingham</v>
      </c>
      <c r="O76" s="47"/>
      <c r="P76" s="47"/>
      <c r="Q76" s="48"/>
      <c r="R76" s="17" t="str">
        <f>Assumptions!$D$72</f>
        <v>3 Bed houses</v>
      </c>
      <c r="S76" s="82">
        <f>Assumptions!$C$72</f>
        <v>25</v>
      </c>
      <c r="U76" s="90" t="s">
        <v>2</v>
      </c>
      <c r="V76" s="90"/>
      <c r="W76" s="91"/>
      <c r="X76" s="295" t="str">
        <f>Assumptions!A15</f>
        <v>Zone 2</v>
      </c>
      <c r="Y76" s="296"/>
      <c r="Z76" s="296"/>
      <c r="AA76" s="297"/>
      <c r="AB76" s="95" t="str">
        <f>Assumptions!$D$63</f>
        <v>3 Bed houses</v>
      </c>
      <c r="AC76" s="82">
        <f>Assumptions!$C$72</f>
        <v>25</v>
      </c>
      <c r="AD76" s="88"/>
      <c r="AE76" s="90" t="s">
        <v>2</v>
      </c>
      <c r="AF76" s="90"/>
      <c r="AG76" s="91"/>
      <c r="AH76" s="288" t="str">
        <f>Assumptions!A16</f>
        <v>Zone 3</v>
      </c>
      <c r="AI76" s="289"/>
      <c r="AJ76" s="289"/>
      <c r="AK76" s="290"/>
      <c r="AL76" s="95" t="str">
        <f>Assumptions!$D$63</f>
        <v>3 Bed houses</v>
      </c>
      <c r="AM76" s="82">
        <f>Assumptions!$C$72</f>
        <v>25</v>
      </c>
    </row>
    <row r="77" spans="1:39" ht="11.1" customHeight="1" x14ac:dyDescent="0.25">
      <c r="A77" s="5" t="s">
        <v>3</v>
      </c>
      <c r="B77" s="5"/>
      <c r="C77" s="6"/>
      <c r="D77" s="10">
        <f>SUM(I74:I78)</f>
        <v>50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Assumptions!$C$73</f>
        <v>10</v>
      </c>
      <c r="K77" s="5" t="s">
        <v>3</v>
      </c>
      <c r="L77" s="5"/>
      <c r="M77" s="6"/>
      <c r="N77" s="10">
        <f>SUM(S74:S78)</f>
        <v>50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Assumptions!$C$73</f>
        <v>10</v>
      </c>
      <c r="U77" s="90" t="s">
        <v>3</v>
      </c>
      <c r="V77" s="90"/>
      <c r="W77" s="91"/>
      <c r="X77" s="104">
        <f>SUM(AC74:AC78)</f>
        <v>50</v>
      </c>
      <c r="Y77" s="105" t="s">
        <v>67</v>
      </c>
      <c r="Z77" s="91"/>
      <c r="AA77" s="106"/>
      <c r="AB77" s="95" t="str">
        <f>Assumptions!$D$64</f>
        <v>4 bed houses</v>
      </c>
      <c r="AC77" s="82">
        <f>Assumptions!$C$73</f>
        <v>10</v>
      </c>
      <c r="AD77" s="88"/>
      <c r="AE77" s="90" t="s">
        <v>3</v>
      </c>
      <c r="AF77" s="90"/>
      <c r="AG77" s="91"/>
      <c r="AH77" s="104">
        <f>SUM(AM74:AM78)</f>
        <v>50</v>
      </c>
      <c r="AI77" s="105" t="s">
        <v>67</v>
      </c>
      <c r="AJ77" s="91"/>
      <c r="AK77" s="106"/>
      <c r="AL77" s="95" t="str">
        <f>Assumptions!$D$64</f>
        <v>4 bed houses</v>
      </c>
      <c r="AM77" s="82">
        <f>Assumptions!$C$73</f>
        <v>10</v>
      </c>
    </row>
    <row r="78" spans="1:39" ht="11.1" customHeight="1" x14ac:dyDescent="0.25">
      <c r="A78" s="90" t="s">
        <v>56</v>
      </c>
      <c r="B78" s="91"/>
      <c r="C78" s="107">
        <f>Assumptions!$C$13</f>
        <v>0.1</v>
      </c>
      <c r="D78" s="104">
        <f>D77*C78</f>
        <v>5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Assumptions!$C$74</f>
        <v>5</v>
      </c>
      <c r="K78" s="90" t="s">
        <v>56</v>
      </c>
      <c r="L78" s="91"/>
      <c r="M78" s="107">
        <f>Assumptions!$C$14</f>
        <v>0.2</v>
      </c>
      <c r="N78" s="104">
        <f>N77*M78</f>
        <v>10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Assumptions!$C$74</f>
        <v>5</v>
      </c>
      <c r="U78" s="90" t="s">
        <v>56</v>
      </c>
      <c r="V78" s="91"/>
      <c r="W78" s="107">
        <f>Assumptions!$C$15</f>
        <v>0.3</v>
      </c>
      <c r="X78" s="104">
        <f>X77*W78</f>
        <v>15</v>
      </c>
      <c r="Y78" s="105" t="s">
        <v>57</v>
      </c>
      <c r="Z78" s="106"/>
      <c r="AA78" s="108"/>
      <c r="AB78" s="95" t="str">
        <f>Assumptions!$D$65</f>
        <v>5 bed house</v>
      </c>
      <c r="AC78" s="82">
        <f>Assumptions!$C$74</f>
        <v>5</v>
      </c>
      <c r="AD78" s="88"/>
      <c r="AE78" s="90" t="s">
        <v>56</v>
      </c>
      <c r="AF78" s="91"/>
      <c r="AG78" s="107">
        <f>Assumptions!$C$16</f>
        <v>0.3</v>
      </c>
      <c r="AH78" s="104">
        <f>AH77*AG78</f>
        <v>15</v>
      </c>
      <c r="AI78" s="105" t="s">
        <v>57</v>
      </c>
      <c r="AJ78" s="106"/>
      <c r="AK78" s="108"/>
      <c r="AL78" s="95" t="str">
        <f>Assumptions!$D$65</f>
        <v>5 bed house</v>
      </c>
      <c r="AM78" s="82">
        <f>Assumptions!$C$74</f>
        <v>5</v>
      </c>
    </row>
    <row r="79" spans="1:39" ht="11.1" customHeight="1" x14ac:dyDescent="0.25">
      <c r="A79" s="90" t="s">
        <v>58</v>
      </c>
      <c r="B79" s="91"/>
      <c r="C79" s="109">
        <f>Assumptions!$D$13</f>
        <v>0.42</v>
      </c>
      <c r="D79" s="95" t="str">
        <f>Assumptions!$D$12</f>
        <v>Intermediate</v>
      </c>
      <c r="E79" s="107">
        <f>Assumptions!$E$13</f>
        <v>0.19</v>
      </c>
      <c r="F79" s="95" t="str">
        <f>Assumptions!$E$12</f>
        <v>Social Rent</v>
      </c>
      <c r="G79" s="110">
        <f>Assumptions!$F$13</f>
        <v>0.39</v>
      </c>
      <c r="H79" s="105" t="str">
        <f>Assumptions!$F$12</f>
        <v>Affordable Rent</v>
      </c>
      <c r="I79" s="1"/>
      <c r="K79" s="90" t="s">
        <v>58</v>
      </c>
      <c r="L79" s="91"/>
      <c r="M79" s="109">
        <f>Assumptions!$D$14</f>
        <v>0.42</v>
      </c>
      <c r="N79" s="95" t="str">
        <f>Assumptions!$D$12</f>
        <v>Intermediate</v>
      </c>
      <c r="O79" s="107">
        <f>Assumptions!$E$14</f>
        <v>0.19</v>
      </c>
      <c r="P79" s="95" t="str">
        <f>Assumptions!$E$12</f>
        <v>Social Rent</v>
      </c>
      <c r="Q79" s="110">
        <f>Assumptions!$F$14</f>
        <v>0.39</v>
      </c>
      <c r="R79" s="105" t="str">
        <f>Assumptions!$F$12</f>
        <v>Affordable Rent</v>
      </c>
      <c r="S79" s="1"/>
      <c r="U79" s="90" t="s">
        <v>58</v>
      </c>
      <c r="V79" s="91"/>
      <c r="W79" s="109">
        <f>Assumptions!$D$15</f>
        <v>0.42</v>
      </c>
      <c r="X79" s="95" t="str">
        <f>Assumptions!$D$12</f>
        <v>Intermediate</v>
      </c>
      <c r="Y79" s="107">
        <f>Assumptions!$E$15</f>
        <v>0.19</v>
      </c>
      <c r="Z79" s="95" t="str">
        <f>Assumptions!$E$12</f>
        <v>Social Rent</v>
      </c>
      <c r="AA79" s="110">
        <f>Assumptions!$F$15</f>
        <v>0.39</v>
      </c>
      <c r="AB79" s="105" t="str">
        <f>Assumptions!$F$12</f>
        <v>Affordable Rent</v>
      </c>
      <c r="AC79" s="111"/>
      <c r="AD79" s="88"/>
      <c r="AE79" s="90" t="s">
        <v>58</v>
      </c>
      <c r="AF79" s="91"/>
      <c r="AG79" s="109">
        <f>Assumptions!$D$16</f>
        <v>0.42</v>
      </c>
      <c r="AH79" s="95" t="str">
        <f>Assumptions!$D$12</f>
        <v>Intermediate</v>
      </c>
      <c r="AI79" s="107">
        <f>Assumptions!$E$16</f>
        <v>0.19</v>
      </c>
      <c r="AJ79" s="95" t="str">
        <f>Assumptions!$E$12</f>
        <v>Social Rent</v>
      </c>
      <c r="AK79" s="110">
        <f>Assumptions!$F$16</f>
        <v>0.39</v>
      </c>
      <c r="AL79" s="105" t="str">
        <f>Assumptions!$F$12</f>
        <v>Affordable Rent</v>
      </c>
      <c r="AM79" s="111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4518</v>
      </c>
      <c r="E80" s="105" t="s">
        <v>60</v>
      </c>
      <c r="F80" s="106"/>
      <c r="G80" s="112">
        <f>SUM(A90*C90)+(A91*C91)+(A92*C92)+(A95*C95)+(A96*C96)+(A97*C97)+(A100*C100)+(A101*C101)+(A102*C102)</f>
        <v>380.00000000000006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4016</v>
      </c>
      <c r="O80" s="105" t="s">
        <v>60</v>
      </c>
      <c r="P80" s="106"/>
      <c r="Q80" s="112">
        <f>SUM(K90*M90)+(K91*M91)+(K92*M92)+(K95*M95)+(K96*M96)+(K97*M97)+(K100*M100)+(K101*M101)+(K102*M102)</f>
        <v>760.00000000000011</v>
      </c>
      <c r="R80" s="95" t="s">
        <v>61</v>
      </c>
      <c r="S80" s="8"/>
      <c r="U80" s="90" t="s">
        <v>59</v>
      </c>
      <c r="V80" s="91"/>
      <c r="W80" s="91"/>
      <c r="X80" s="104">
        <f>(U83*W83)+(U84*W84)+(U85*W85)+(U86*W86)+(U87*W87)</f>
        <v>3514</v>
      </c>
      <c r="Y80" s="105" t="s">
        <v>60</v>
      </c>
      <c r="Z80" s="106"/>
      <c r="AA80" s="112">
        <f>SUM(U90*W90)+(U91*W91)+(U92*W92)+(U95*W95)+(U96*W96)+(U97*W97)+(U100*W100)+(U101*W101)+(U102*W102)</f>
        <v>1139.9999999999998</v>
      </c>
      <c r="AB80" s="95" t="s">
        <v>61</v>
      </c>
      <c r="AC80" s="106"/>
      <c r="AD80" s="88"/>
      <c r="AE80" s="90" t="s">
        <v>59</v>
      </c>
      <c r="AF80" s="91"/>
      <c r="AG80" s="91"/>
      <c r="AH80" s="104">
        <f>(AE83*AG83)+(AE84*AG84)+(AE85*AG85)+(AE86*AG86)+(AE87*AG87)</f>
        <v>3514</v>
      </c>
      <c r="AI80" s="105" t="s">
        <v>60</v>
      </c>
      <c r="AJ80" s="106"/>
      <c r="AK80" s="112">
        <f>SUM(AE90*AG90)+(AE91*AG91)+(AE92*AG92)+(AE95*AG95)+(AE96*AG96)+(AE97*AG97)+(AE100*AG100)+(AE101*AG101)+(AE102*AG102)</f>
        <v>1139.9999999999998</v>
      </c>
      <c r="AL80" s="95" t="s">
        <v>61</v>
      </c>
      <c r="AM80" s="106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U81" s="113" t="s">
        <v>4</v>
      </c>
      <c r="V81" s="114"/>
      <c r="W81" s="114"/>
      <c r="X81" s="114"/>
      <c r="Y81" s="114"/>
      <c r="Z81" s="114"/>
      <c r="AA81" s="114"/>
      <c r="AB81" s="114"/>
      <c r="AC81" s="115"/>
      <c r="AD81" s="88"/>
      <c r="AE81" s="113" t="s">
        <v>4</v>
      </c>
      <c r="AF81" s="114"/>
      <c r="AG81" s="114"/>
      <c r="AH81" s="114"/>
      <c r="AI81" s="114"/>
      <c r="AJ81" s="114"/>
      <c r="AK81" s="114"/>
      <c r="AL81" s="114"/>
      <c r="AM81" s="115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U82" s="91" t="s">
        <v>62</v>
      </c>
      <c r="V82" s="91"/>
      <c r="W82" s="116"/>
      <c r="X82" s="116"/>
      <c r="Y82" s="116"/>
      <c r="Z82" s="116"/>
      <c r="AA82" s="116"/>
      <c r="AB82" s="116"/>
      <c r="AC82" s="106"/>
      <c r="AD82" s="88"/>
      <c r="AE82" s="91" t="s">
        <v>62</v>
      </c>
      <c r="AF82" s="91"/>
      <c r="AG82" s="116"/>
      <c r="AH82" s="116"/>
      <c r="AI82" s="116"/>
      <c r="AJ82" s="116"/>
      <c r="AK82" s="116"/>
      <c r="AL82" s="116"/>
      <c r="AM82" s="106"/>
    </row>
    <row r="83" spans="1:39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2400</v>
      </c>
      <c r="F83" s="119" t="s">
        <v>6</v>
      </c>
      <c r="G83" s="116"/>
      <c r="H83" s="116"/>
      <c r="I83" s="20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2700</v>
      </c>
      <c r="P83" s="119" t="s">
        <v>6</v>
      </c>
      <c r="Q83" s="116"/>
      <c r="R83" s="116"/>
      <c r="S83" s="20">
        <f>K83*M83*O83</f>
        <v>0</v>
      </c>
      <c r="U83" s="117">
        <f>AC74*(100%-W78)</f>
        <v>0</v>
      </c>
      <c r="V83" s="95" t="str">
        <f>Assumptions!$A$22</f>
        <v>Apartments</v>
      </c>
      <c r="W83" s="118">
        <f>Assumptions!$B$22</f>
        <v>65</v>
      </c>
      <c r="X83" s="119" t="s">
        <v>5</v>
      </c>
      <c r="Y83" s="120">
        <f>Assumptions!$C$34</f>
        <v>2700</v>
      </c>
      <c r="Z83" s="119" t="s">
        <v>6</v>
      </c>
      <c r="AA83" s="116"/>
      <c r="AB83" s="116"/>
      <c r="AC83" s="121">
        <f>U83*W83*Y83</f>
        <v>0</v>
      </c>
      <c r="AD83" s="88"/>
      <c r="AE83" s="117">
        <f>AM74*(100%-AG78)</f>
        <v>0</v>
      </c>
      <c r="AF83" s="95" t="str">
        <f>Assumptions!$A$22</f>
        <v>Apartments</v>
      </c>
      <c r="AG83" s="118">
        <f>Assumptions!$B$22</f>
        <v>65</v>
      </c>
      <c r="AH83" s="119" t="s">
        <v>5</v>
      </c>
      <c r="AI83" s="120">
        <f>Assumptions!$C$35</f>
        <v>2853</v>
      </c>
      <c r="AJ83" s="119" t="s">
        <v>6</v>
      </c>
      <c r="AK83" s="116"/>
      <c r="AL83" s="116"/>
      <c r="AM83" s="121">
        <f>AE83*AG83*AI83</f>
        <v>0</v>
      </c>
    </row>
    <row r="84" spans="1:39" ht="11.1" customHeight="1" x14ac:dyDescent="0.25">
      <c r="A84" s="117">
        <f>I75*(100%-C78)</f>
        <v>9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2550</v>
      </c>
      <c r="F84" s="119" t="s">
        <v>6</v>
      </c>
      <c r="G84" s="116"/>
      <c r="H84" s="116"/>
      <c r="I84" s="20">
        <f>A84*C84*E84</f>
        <v>1721250</v>
      </c>
      <c r="K84" s="117">
        <f>S75*(100%-M78)</f>
        <v>8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2800</v>
      </c>
      <c r="P84" s="119" t="s">
        <v>6</v>
      </c>
      <c r="Q84" s="116"/>
      <c r="R84" s="116"/>
      <c r="S84" s="20">
        <f>K84*M84*O84</f>
        <v>1680000</v>
      </c>
      <c r="U84" s="117">
        <f>AC75*(100%-W78)</f>
        <v>7</v>
      </c>
      <c r="V84" s="95" t="str">
        <f>Assumptions!$A$23</f>
        <v>2 bed houses</v>
      </c>
      <c r="W84" s="118">
        <f>Assumptions!$B$23</f>
        <v>75</v>
      </c>
      <c r="X84" s="119" t="s">
        <v>5</v>
      </c>
      <c r="Y84" s="120">
        <f>Assumptions!$D$34</f>
        <v>2800</v>
      </c>
      <c r="Z84" s="119" t="s">
        <v>6</v>
      </c>
      <c r="AA84" s="116"/>
      <c r="AB84" s="116"/>
      <c r="AC84" s="121">
        <f>U84*W84*Y84</f>
        <v>1470000</v>
      </c>
      <c r="AD84" s="88"/>
      <c r="AE84" s="117">
        <f>AM75*(100%-AG78)</f>
        <v>7</v>
      </c>
      <c r="AF84" s="95" t="str">
        <f>Assumptions!$A$23</f>
        <v>2 bed houses</v>
      </c>
      <c r="AG84" s="118">
        <f>Assumptions!$B$23</f>
        <v>75</v>
      </c>
      <c r="AH84" s="119" t="s">
        <v>5</v>
      </c>
      <c r="AI84" s="120">
        <f>Assumptions!$D$35</f>
        <v>3390</v>
      </c>
      <c r="AJ84" s="119" t="s">
        <v>6</v>
      </c>
      <c r="AK84" s="116"/>
      <c r="AL84" s="116"/>
      <c r="AM84" s="121">
        <f>AE84*AG84*AI84</f>
        <v>1779750</v>
      </c>
    </row>
    <row r="85" spans="1:39" ht="11.1" customHeight="1" x14ac:dyDescent="0.25">
      <c r="A85" s="117">
        <f>I76*(100%-C78)</f>
        <v>22.5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2475</v>
      </c>
      <c r="F85" s="119" t="s">
        <v>6</v>
      </c>
      <c r="G85" s="116"/>
      <c r="H85" s="116"/>
      <c r="I85" s="20">
        <f>A85*C85*E85</f>
        <v>5011875</v>
      </c>
      <c r="K85" s="117">
        <f>S76*(100%-M78)</f>
        <v>20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2700</v>
      </c>
      <c r="P85" s="119" t="s">
        <v>6</v>
      </c>
      <c r="Q85" s="116"/>
      <c r="R85" s="116"/>
      <c r="S85" s="20">
        <f>K85*M85*O85</f>
        <v>4860000</v>
      </c>
      <c r="U85" s="117">
        <f>AC76*(100%-W78)</f>
        <v>17.5</v>
      </c>
      <c r="V85" s="95" t="str">
        <f>Assumptions!$A$24</f>
        <v>3 Bed houses</v>
      </c>
      <c r="W85" s="118">
        <f>Assumptions!$B$24</f>
        <v>90</v>
      </c>
      <c r="X85" s="119" t="s">
        <v>5</v>
      </c>
      <c r="Y85" s="120">
        <f>Assumptions!$E$34</f>
        <v>2700</v>
      </c>
      <c r="Z85" s="119" t="s">
        <v>6</v>
      </c>
      <c r="AA85" s="116"/>
      <c r="AB85" s="116"/>
      <c r="AC85" s="121">
        <f>U85*W85*Y85</f>
        <v>4252500</v>
      </c>
      <c r="AD85" s="88"/>
      <c r="AE85" s="117">
        <f>AM76*(100%-AG78)</f>
        <v>17.5</v>
      </c>
      <c r="AF85" s="95" t="str">
        <f>Assumptions!$A$24</f>
        <v>3 Bed houses</v>
      </c>
      <c r="AG85" s="118">
        <f>Assumptions!$B$24</f>
        <v>90</v>
      </c>
      <c r="AH85" s="119" t="s">
        <v>5</v>
      </c>
      <c r="AI85" s="120">
        <f>Assumptions!$E$35</f>
        <v>3337</v>
      </c>
      <c r="AJ85" s="119" t="s">
        <v>6</v>
      </c>
      <c r="AK85" s="116"/>
      <c r="AL85" s="116"/>
      <c r="AM85" s="121">
        <f>AE85*AG85*AI85</f>
        <v>5255775</v>
      </c>
    </row>
    <row r="86" spans="1:39" ht="11.1" customHeight="1" x14ac:dyDescent="0.25">
      <c r="A86" s="117">
        <f>I77*(100%-C78)</f>
        <v>9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2475</v>
      </c>
      <c r="F86" s="119" t="s">
        <v>6</v>
      </c>
      <c r="G86" s="116"/>
      <c r="H86" s="116"/>
      <c r="I86" s="20">
        <f>A86*C86*E86</f>
        <v>2673000</v>
      </c>
      <c r="K86" s="117">
        <f>S77*(100%-M78)</f>
        <v>8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2700</v>
      </c>
      <c r="P86" s="119" t="s">
        <v>6</v>
      </c>
      <c r="Q86" s="116"/>
      <c r="R86" s="116"/>
      <c r="S86" s="20">
        <f>K86*M86*O86</f>
        <v>2592000</v>
      </c>
      <c r="U86" s="117">
        <f>AC77*(100%-W78)</f>
        <v>7</v>
      </c>
      <c r="V86" s="95" t="str">
        <f>Assumptions!$A$25</f>
        <v>4 bed houses</v>
      </c>
      <c r="W86" s="118">
        <f>Assumptions!$B$25</f>
        <v>120</v>
      </c>
      <c r="X86" s="119" t="s">
        <v>5</v>
      </c>
      <c r="Y86" s="120">
        <f>Assumptions!$F$34</f>
        <v>2700</v>
      </c>
      <c r="Z86" s="119" t="s">
        <v>6</v>
      </c>
      <c r="AA86" s="116"/>
      <c r="AB86" s="116"/>
      <c r="AC86" s="121">
        <f>U86*W86*Y86</f>
        <v>2268000</v>
      </c>
      <c r="AD86" s="88"/>
      <c r="AE86" s="117">
        <f>AM77*(100%-AG78)</f>
        <v>7</v>
      </c>
      <c r="AF86" s="95" t="str">
        <f>Assumptions!$A$25</f>
        <v>4 bed houses</v>
      </c>
      <c r="AG86" s="118">
        <f>Assumptions!$B$25</f>
        <v>120</v>
      </c>
      <c r="AH86" s="119" t="s">
        <v>5</v>
      </c>
      <c r="AI86" s="120">
        <f>Assumptions!$F$35</f>
        <v>3122</v>
      </c>
      <c r="AJ86" s="119" t="s">
        <v>6</v>
      </c>
      <c r="AK86" s="116"/>
      <c r="AL86" s="116"/>
      <c r="AM86" s="121">
        <f>AE86*AG86*AI86</f>
        <v>2622480</v>
      </c>
    </row>
    <row r="87" spans="1:39" ht="11.1" customHeight="1" x14ac:dyDescent="0.25">
      <c r="A87" s="117">
        <f>I78*(100%-C78)</f>
        <v>4.5</v>
      </c>
      <c r="B87" s="95" t="str">
        <f>Assumptions!$A$26</f>
        <v>5 bed house</v>
      </c>
      <c r="C87" s="120">
        <f>Assumptions!$B$26</f>
        <v>164</v>
      </c>
      <c r="D87" s="119" t="s">
        <v>5</v>
      </c>
      <c r="E87" s="120">
        <f>Assumptions!$G$32</f>
        <v>2400</v>
      </c>
      <c r="F87" s="119" t="s">
        <v>6</v>
      </c>
      <c r="G87" s="116"/>
      <c r="H87" s="116"/>
      <c r="I87" s="20">
        <f>A87*C87*E87</f>
        <v>1771200</v>
      </c>
      <c r="K87" s="117">
        <f>S78*(100%-M78)</f>
        <v>4</v>
      </c>
      <c r="L87" s="95" t="str">
        <f>Assumptions!$A$26</f>
        <v>5 bed house</v>
      </c>
      <c r="M87" s="120">
        <f>Assumptions!$B$26</f>
        <v>164</v>
      </c>
      <c r="N87" s="119" t="s">
        <v>5</v>
      </c>
      <c r="O87" s="120">
        <f>Assumptions!$G$33</f>
        <v>2600</v>
      </c>
      <c r="P87" s="119" t="s">
        <v>6</v>
      </c>
      <c r="Q87" s="116"/>
      <c r="R87" s="116"/>
      <c r="S87" s="20">
        <f>K87*M87*O87</f>
        <v>1705600</v>
      </c>
      <c r="U87" s="117">
        <f>AC78*(100%-W78)</f>
        <v>3.5</v>
      </c>
      <c r="V87" s="95" t="str">
        <f>Assumptions!$A$26</f>
        <v>5 bed house</v>
      </c>
      <c r="W87" s="120">
        <f>Assumptions!$B$26</f>
        <v>164</v>
      </c>
      <c r="X87" s="119" t="s">
        <v>5</v>
      </c>
      <c r="Y87" s="120">
        <f>Assumptions!$G$34</f>
        <v>2600</v>
      </c>
      <c r="Z87" s="119" t="s">
        <v>6</v>
      </c>
      <c r="AA87" s="116"/>
      <c r="AB87" s="116"/>
      <c r="AC87" s="121">
        <f>U87*W87*Y87</f>
        <v>1492400</v>
      </c>
      <c r="AD87" s="88"/>
      <c r="AE87" s="117">
        <f>AM78*(100%-AG78)</f>
        <v>3.5</v>
      </c>
      <c r="AF87" s="95" t="str">
        <f>Assumptions!$A$26</f>
        <v>5 bed house</v>
      </c>
      <c r="AG87" s="120">
        <f>Assumptions!$B$26</f>
        <v>164</v>
      </c>
      <c r="AH87" s="119" t="s">
        <v>5</v>
      </c>
      <c r="AI87" s="120">
        <f>Assumptions!$G$35</f>
        <v>2906</v>
      </c>
      <c r="AJ87" s="119" t="s">
        <v>6</v>
      </c>
      <c r="AK87" s="116"/>
      <c r="AL87" s="116"/>
      <c r="AM87" s="121">
        <f>AE87*AG87*AI87</f>
        <v>1668044</v>
      </c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U88" s="114"/>
      <c r="V88" s="114"/>
      <c r="W88" s="114"/>
      <c r="X88" s="122"/>
      <c r="Y88" s="114"/>
      <c r="Z88" s="122"/>
      <c r="AA88" s="114"/>
      <c r="AB88" s="114"/>
      <c r="AC88" s="123"/>
      <c r="AD88" s="88"/>
      <c r="AE88" s="114"/>
      <c r="AF88" s="114"/>
      <c r="AG88" s="114"/>
      <c r="AH88" s="122"/>
      <c r="AI88" s="114"/>
      <c r="AJ88" s="122"/>
      <c r="AK88" s="114"/>
      <c r="AL88" s="114"/>
      <c r="AM88" s="123"/>
    </row>
    <row r="89" spans="1:39" ht="11.1" customHeight="1" x14ac:dyDescent="0.25">
      <c r="A89" s="91" t="str">
        <f>Assumptions!$D$12</f>
        <v>Intermediate</v>
      </c>
      <c r="B89" s="91"/>
      <c r="C89" s="107">
        <f>Assumptions!$D$18</f>
        <v>0.6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Intermediate</v>
      </c>
      <c r="L89" s="91"/>
      <c r="M89" s="107">
        <f>Assumptions!$D$18</f>
        <v>0.6</v>
      </c>
      <c r="N89" s="119" t="s">
        <v>63</v>
      </c>
      <c r="O89" s="116"/>
      <c r="P89" s="119"/>
      <c r="Q89" s="116"/>
      <c r="R89" s="116"/>
      <c r="S89" s="23"/>
      <c r="U89" s="91" t="str">
        <f>Assumptions!$D$12</f>
        <v>Intermediate</v>
      </c>
      <c r="V89" s="91"/>
      <c r="W89" s="107">
        <f>Assumptions!$D$18</f>
        <v>0.6</v>
      </c>
      <c r="X89" s="119" t="s">
        <v>63</v>
      </c>
      <c r="Y89" s="116"/>
      <c r="Z89" s="119"/>
      <c r="AA89" s="116"/>
      <c r="AB89" s="116"/>
      <c r="AC89" s="124"/>
      <c r="AD89" s="88"/>
      <c r="AE89" s="91" t="str">
        <f>Assumptions!$D$12</f>
        <v>Intermediate</v>
      </c>
      <c r="AF89" s="91"/>
      <c r="AG89" s="107">
        <f>Assumptions!$D$18</f>
        <v>0.6</v>
      </c>
      <c r="AH89" s="119" t="s">
        <v>63</v>
      </c>
      <c r="AI89" s="116"/>
      <c r="AJ89" s="119"/>
      <c r="AK89" s="116"/>
      <c r="AL89" s="116"/>
      <c r="AM89" s="124"/>
    </row>
    <row r="90" spans="1:39" ht="11.1" customHeight="1" x14ac:dyDescent="0.25">
      <c r="A90" s="117">
        <f>D78*C79*Assumptions!$C$220</f>
        <v>0.42000000000000004</v>
      </c>
      <c r="B90" s="95" t="str">
        <f>Assumptions!$A$220</f>
        <v>Apartments</v>
      </c>
      <c r="C90" s="125">
        <f>Assumptions!$B$220</f>
        <v>65</v>
      </c>
      <c r="D90" s="119" t="s">
        <v>7</v>
      </c>
      <c r="E90" s="116">
        <f>E83*C89</f>
        <v>1440</v>
      </c>
      <c r="F90" s="119" t="s">
        <v>6</v>
      </c>
      <c r="G90" s="116"/>
      <c r="H90" s="116"/>
      <c r="I90" s="20">
        <f>A90*C90*E90</f>
        <v>39312.000000000007</v>
      </c>
      <c r="K90" s="117">
        <f>N78*M79*Assumptions!$C$220</f>
        <v>0.84000000000000008</v>
      </c>
      <c r="L90" s="95" t="str">
        <f>Assumptions!$A$220</f>
        <v>Apartments</v>
      </c>
      <c r="M90" s="125">
        <f>Assumptions!$B$220</f>
        <v>65</v>
      </c>
      <c r="N90" s="119" t="s">
        <v>7</v>
      </c>
      <c r="O90" s="116">
        <f>O83*M89</f>
        <v>1620</v>
      </c>
      <c r="P90" s="119" t="s">
        <v>6</v>
      </c>
      <c r="Q90" s="116"/>
      <c r="R90" s="116"/>
      <c r="S90" s="20">
        <f>K90*M90*O90</f>
        <v>88452.000000000015</v>
      </c>
      <c r="U90" s="117">
        <f>X78*W79*Assumptions!$C$220</f>
        <v>1.26</v>
      </c>
      <c r="V90" s="95" t="str">
        <f>Assumptions!$A$220</f>
        <v>Apartments</v>
      </c>
      <c r="W90" s="125">
        <f>Assumptions!$B$220</f>
        <v>65</v>
      </c>
      <c r="X90" s="119" t="s">
        <v>7</v>
      </c>
      <c r="Y90" s="116">
        <f>Y83*W89</f>
        <v>1620</v>
      </c>
      <c r="Z90" s="119" t="s">
        <v>6</v>
      </c>
      <c r="AA90" s="116"/>
      <c r="AB90" s="116"/>
      <c r="AC90" s="121">
        <f>U90*W90*Y90</f>
        <v>132678</v>
      </c>
      <c r="AD90" s="88"/>
      <c r="AE90" s="117">
        <f>AH78*AG79*Assumptions!$C$220</f>
        <v>1.26</v>
      </c>
      <c r="AF90" s="95" t="str">
        <f>Assumptions!$A$220</f>
        <v>Apartments</v>
      </c>
      <c r="AG90" s="125">
        <f>Assumptions!$B$220</f>
        <v>65</v>
      </c>
      <c r="AH90" s="119" t="s">
        <v>7</v>
      </c>
      <c r="AI90" s="116">
        <f>AI83*AG89</f>
        <v>1711.8</v>
      </c>
      <c r="AJ90" s="119" t="s">
        <v>6</v>
      </c>
      <c r="AK90" s="116"/>
      <c r="AL90" s="116"/>
      <c r="AM90" s="121">
        <f>AE90*AG90*AI90</f>
        <v>140196.42000000001</v>
      </c>
    </row>
    <row r="91" spans="1:39" ht="11.1" customHeight="1" x14ac:dyDescent="0.25">
      <c r="A91" s="117">
        <f>D78*C79*Assumptions!$C$221</f>
        <v>1.26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1530</v>
      </c>
      <c r="F91" s="119" t="s">
        <v>6</v>
      </c>
      <c r="G91" s="116"/>
      <c r="H91" s="116"/>
      <c r="I91" s="20">
        <f>A91*C91*E91</f>
        <v>144585</v>
      </c>
      <c r="K91" s="117">
        <f>N78*M79*Assumptions!$C$221</f>
        <v>2.52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1680</v>
      </c>
      <c r="P91" s="119" t="s">
        <v>6</v>
      </c>
      <c r="Q91" s="116"/>
      <c r="R91" s="116"/>
      <c r="S91" s="20">
        <f>K91*M91*O91</f>
        <v>317520</v>
      </c>
      <c r="U91" s="117">
        <f>X78*W79*Assumptions!$C$221</f>
        <v>3.78</v>
      </c>
      <c r="V91" s="95" t="str">
        <f>Assumptions!$A$221</f>
        <v>2 Bed house</v>
      </c>
      <c r="W91" s="125">
        <f>Assumptions!$B$221</f>
        <v>75</v>
      </c>
      <c r="X91" s="119" t="s">
        <v>7</v>
      </c>
      <c r="Y91" s="116">
        <f>Y84*W89</f>
        <v>1680</v>
      </c>
      <c r="Z91" s="119" t="s">
        <v>6</v>
      </c>
      <c r="AA91" s="116"/>
      <c r="AB91" s="116"/>
      <c r="AC91" s="121">
        <f>U91*W91*Y91</f>
        <v>476280</v>
      </c>
      <c r="AD91" s="88"/>
      <c r="AE91" s="117">
        <f>AH78*AG79*Assumptions!$C$221</f>
        <v>3.78</v>
      </c>
      <c r="AF91" s="95" t="str">
        <f>Assumptions!$A$221</f>
        <v>2 Bed house</v>
      </c>
      <c r="AG91" s="125">
        <f>Assumptions!$B$221</f>
        <v>75</v>
      </c>
      <c r="AH91" s="119" t="s">
        <v>7</v>
      </c>
      <c r="AI91" s="116">
        <f>AI84*AG89</f>
        <v>2034</v>
      </c>
      <c r="AJ91" s="119" t="s">
        <v>6</v>
      </c>
      <c r="AK91" s="116"/>
      <c r="AL91" s="116"/>
      <c r="AM91" s="121">
        <f>AE91*AG91*AI91</f>
        <v>576639</v>
      </c>
    </row>
    <row r="92" spans="1:39" ht="11.1" customHeight="1" x14ac:dyDescent="0.25">
      <c r="A92" s="117">
        <f>D78*C79*Assumptions!$C$222</f>
        <v>0.42000000000000004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1485</v>
      </c>
      <c r="F92" s="119" t="s">
        <v>6</v>
      </c>
      <c r="G92" s="116"/>
      <c r="H92" s="116"/>
      <c r="I92" s="20">
        <f>A92*C92*E92</f>
        <v>56133.000000000007</v>
      </c>
      <c r="K92" s="117">
        <f>N78*M79*Assumptions!$C$222</f>
        <v>0.84000000000000008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1620</v>
      </c>
      <c r="P92" s="119" t="s">
        <v>6</v>
      </c>
      <c r="Q92" s="116"/>
      <c r="R92" s="116"/>
      <c r="S92" s="20">
        <f>K92*M92*O92</f>
        <v>122472.00000000001</v>
      </c>
      <c r="U92" s="117">
        <f>X78*W79*Assumptions!$C$222</f>
        <v>1.26</v>
      </c>
      <c r="V92" s="95" t="str">
        <f>Assumptions!$A$222</f>
        <v>3 Bed House</v>
      </c>
      <c r="W92" s="125">
        <f>Assumptions!$B$222</f>
        <v>90</v>
      </c>
      <c r="X92" s="119" t="s">
        <v>7</v>
      </c>
      <c r="Y92" s="116">
        <f>Y85*W89</f>
        <v>1620</v>
      </c>
      <c r="Z92" s="119" t="s">
        <v>6</v>
      </c>
      <c r="AA92" s="116"/>
      <c r="AB92" s="116"/>
      <c r="AC92" s="121">
        <f>U92*W92*Y92</f>
        <v>183708</v>
      </c>
      <c r="AD92" s="88"/>
      <c r="AE92" s="117">
        <f>AH78*AG79*Assumptions!$C$222</f>
        <v>1.26</v>
      </c>
      <c r="AF92" s="95" t="str">
        <f>Assumptions!$A$222</f>
        <v>3 Bed House</v>
      </c>
      <c r="AG92" s="125">
        <f>Assumptions!$B$222</f>
        <v>90</v>
      </c>
      <c r="AH92" s="119" t="s">
        <v>7</v>
      </c>
      <c r="AI92" s="116">
        <f>AI85*AG89</f>
        <v>2002.1999999999998</v>
      </c>
      <c r="AJ92" s="119" t="s">
        <v>6</v>
      </c>
      <c r="AK92" s="116"/>
      <c r="AL92" s="116"/>
      <c r="AM92" s="121">
        <f>AE92*AG92*AI92</f>
        <v>227049.47999999998</v>
      </c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U93" s="126"/>
      <c r="V93" s="114"/>
      <c r="W93" s="127"/>
      <c r="X93" s="122"/>
      <c r="Y93" s="114"/>
      <c r="Z93" s="122"/>
      <c r="AA93" s="114"/>
      <c r="AB93" s="114"/>
      <c r="AC93" s="128"/>
      <c r="AD93" s="88"/>
      <c r="AE93" s="126"/>
      <c r="AF93" s="114"/>
      <c r="AG93" s="127"/>
      <c r="AH93" s="122"/>
      <c r="AI93" s="114"/>
      <c r="AJ93" s="122"/>
      <c r="AK93" s="114"/>
      <c r="AL93" s="114"/>
      <c r="AM93" s="128"/>
    </row>
    <row r="94" spans="1:39" ht="11.1" customHeight="1" x14ac:dyDescent="0.25">
      <c r="A94" s="91" t="str">
        <f>Assumptions!$E$12</f>
        <v>Social Rent</v>
      </c>
      <c r="B94" s="91"/>
      <c r="C94" s="107">
        <f>Assumptions!$E$18</f>
        <v>0.4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Social Rent</v>
      </c>
      <c r="L94" s="91"/>
      <c r="M94" s="107">
        <f>Assumptions!$E$18</f>
        <v>0.4</v>
      </c>
      <c r="N94" s="119" t="s">
        <v>63</v>
      </c>
      <c r="O94" s="116"/>
      <c r="P94" s="119"/>
      <c r="Q94" s="116"/>
      <c r="R94" s="116"/>
      <c r="S94" s="23"/>
      <c r="U94" s="91" t="str">
        <f>Assumptions!$E$12</f>
        <v>Social Rent</v>
      </c>
      <c r="V94" s="91"/>
      <c r="W94" s="107">
        <f>Assumptions!$E$18</f>
        <v>0.4</v>
      </c>
      <c r="X94" s="119" t="s">
        <v>63</v>
      </c>
      <c r="Y94" s="116"/>
      <c r="Z94" s="119"/>
      <c r="AA94" s="116"/>
      <c r="AB94" s="116"/>
      <c r="AC94" s="124"/>
      <c r="AD94" s="88"/>
      <c r="AE94" s="91" t="str">
        <f>Assumptions!$E$12</f>
        <v>Social Rent</v>
      </c>
      <c r="AF94" s="91"/>
      <c r="AG94" s="107">
        <f>Assumptions!$E$18</f>
        <v>0.4</v>
      </c>
      <c r="AH94" s="119" t="s">
        <v>63</v>
      </c>
      <c r="AI94" s="116"/>
      <c r="AJ94" s="119"/>
      <c r="AK94" s="116"/>
      <c r="AL94" s="116"/>
      <c r="AM94" s="124"/>
    </row>
    <row r="95" spans="1:39" ht="11.1" customHeight="1" x14ac:dyDescent="0.25">
      <c r="A95" s="117">
        <f>D78*E79*Assumptions!$C$225</f>
        <v>0.19</v>
      </c>
      <c r="B95" s="95" t="str">
        <f>Assumptions!$A$225</f>
        <v>Apartments</v>
      </c>
      <c r="C95" s="125">
        <f>Assumptions!$B$225</f>
        <v>65</v>
      </c>
      <c r="D95" s="119" t="s">
        <v>66</v>
      </c>
      <c r="E95" s="116">
        <f>E83*C94</f>
        <v>960</v>
      </c>
      <c r="F95" s="119" t="s">
        <v>6</v>
      </c>
      <c r="G95" s="116"/>
      <c r="H95" s="116"/>
      <c r="I95" s="20">
        <f>A95*C95*E95</f>
        <v>11856</v>
      </c>
      <c r="K95" s="117">
        <f>N78*O79*Assumptions!$C$225</f>
        <v>0.38</v>
      </c>
      <c r="L95" s="95" t="str">
        <f>Assumptions!$A$225</f>
        <v>Apartments</v>
      </c>
      <c r="M95" s="125">
        <f>Assumptions!$B$225</f>
        <v>65</v>
      </c>
      <c r="N95" s="119" t="s">
        <v>66</v>
      </c>
      <c r="O95" s="116">
        <f>O83*M94</f>
        <v>1080</v>
      </c>
      <c r="P95" s="119" t="s">
        <v>6</v>
      </c>
      <c r="Q95" s="116"/>
      <c r="R95" s="116"/>
      <c r="S95" s="20">
        <f>K95*M95*O95</f>
        <v>26676</v>
      </c>
      <c r="U95" s="117">
        <f>X78*Y79*Assumptions!$C$225</f>
        <v>0.57000000000000006</v>
      </c>
      <c r="V95" s="95" t="str">
        <f>Assumptions!$A$225</f>
        <v>Apartments</v>
      </c>
      <c r="W95" s="125">
        <f>Assumptions!$B$225</f>
        <v>65</v>
      </c>
      <c r="X95" s="119" t="s">
        <v>66</v>
      </c>
      <c r="Y95" s="116">
        <f>Y83*W94</f>
        <v>1080</v>
      </c>
      <c r="Z95" s="119" t="s">
        <v>6</v>
      </c>
      <c r="AA95" s="116"/>
      <c r="AB95" s="116"/>
      <c r="AC95" s="121">
        <f>U95*W95*Y95</f>
        <v>40014.000000000007</v>
      </c>
      <c r="AD95" s="88"/>
      <c r="AE95" s="117">
        <f>AH78*AI79*Assumptions!$C$225</f>
        <v>0.57000000000000006</v>
      </c>
      <c r="AF95" s="95" t="str">
        <f>Assumptions!$A$225</f>
        <v>Apartments</v>
      </c>
      <c r="AG95" s="125">
        <f>Assumptions!$B$225</f>
        <v>65</v>
      </c>
      <c r="AH95" s="119" t="s">
        <v>66</v>
      </c>
      <c r="AI95" s="116">
        <f>AI83*AG94</f>
        <v>1141.2</v>
      </c>
      <c r="AJ95" s="119" t="s">
        <v>6</v>
      </c>
      <c r="AK95" s="116"/>
      <c r="AL95" s="116"/>
      <c r="AM95" s="121">
        <f>AE95*AG95*AI95</f>
        <v>42281.460000000006</v>
      </c>
    </row>
    <row r="96" spans="1:39" ht="11.1" customHeight="1" x14ac:dyDescent="0.25">
      <c r="A96" s="117">
        <f>D78*E79*Assumptions!$C$226</f>
        <v>0.56999999999999995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1020</v>
      </c>
      <c r="F96" s="119" t="s">
        <v>6</v>
      </c>
      <c r="G96" s="116"/>
      <c r="H96" s="116"/>
      <c r="I96" s="20">
        <f>A96*C96*E96</f>
        <v>43604.999999999993</v>
      </c>
      <c r="K96" s="117">
        <f>N78*O79*Assumptions!$C$226</f>
        <v>1.1399999999999999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1120</v>
      </c>
      <c r="P96" s="119" t="s">
        <v>6</v>
      </c>
      <c r="Q96" s="116"/>
      <c r="R96" s="116"/>
      <c r="S96" s="20">
        <f>K96*M96*O96</f>
        <v>95759.999999999985</v>
      </c>
      <c r="U96" s="117">
        <f>X78*Y79*Assumptions!$C$226</f>
        <v>1.71</v>
      </c>
      <c r="V96" s="95" t="s">
        <v>64</v>
      </c>
      <c r="W96" s="125">
        <f>Assumptions!$B$226</f>
        <v>75</v>
      </c>
      <c r="X96" s="119" t="s">
        <v>66</v>
      </c>
      <c r="Y96" s="116">
        <f>Y84*W94</f>
        <v>1120</v>
      </c>
      <c r="Z96" s="119" t="s">
        <v>6</v>
      </c>
      <c r="AA96" s="116"/>
      <c r="AB96" s="116"/>
      <c r="AC96" s="121">
        <f>U96*W96*Y96</f>
        <v>143640</v>
      </c>
      <c r="AD96" s="88"/>
      <c r="AE96" s="117">
        <f>AH78*AI79*Assumptions!$C$226</f>
        <v>1.71</v>
      </c>
      <c r="AF96" s="95" t="s">
        <v>64</v>
      </c>
      <c r="AG96" s="125">
        <f>Assumptions!$B$226</f>
        <v>75</v>
      </c>
      <c r="AH96" s="119" t="s">
        <v>66</v>
      </c>
      <c r="AI96" s="116">
        <f>AI84*AG94</f>
        <v>1356</v>
      </c>
      <c r="AJ96" s="119" t="s">
        <v>6</v>
      </c>
      <c r="AK96" s="116"/>
      <c r="AL96" s="116"/>
      <c r="AM96" s="121">
        <f>AE96*AG96*AI96</f>
        <v>173907</v>
      </c>
    </row>
    <row r="97" spans="1:39" ht="11.1" customHeight="1" x14ac:dyDescent="0.25">
      <c r="A97" s="117">
        <f>D78*E79*Assumptions!$C$227</f>
        <v>0.19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990</v>
      </c>
      <c r="F97" s="119" t="s">
        <v>6</v>
      </c>
      <c r="G97" s="116"/>
      <c r="H97" s="116"/>
      <c r="I97" s="20">
        <f>A97*C97*E97</f>
        <v>16929</v>
      </c>
      <c r="K97" s="117">
        <f>N78*O79*Assumptions!$C$227</f>
        <v>0.38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1080</v>
      </c>
      <c r="P97" s="119" t="s">
        <v>6</v>
      </c>
      <c r="Q97" s="116"/>
      <c r="R97" s="116"/>
      <c r="S97" s="20">
        <f>K97*M97*O97</f>
        <v>36936</v>
      </c>
      <c r="U97" s="117">
        <f>X78*Y79*Assumptions!$C$227</f>
        <v>0.57000000000000006</v>
      </c>
      <c r="V97" s="95" t="str">
        <f>Assumptions!$A$227</f>
        <v>3 Bed House</v>
      </c>
      <c r="W97" s="125">
        <f>Assumptions!$B$227</f>
        <v>90</v>
      </c>
      <c r="X97" s="119" t="s">
        <v>66</v>
      </c>
      <c r="Y97" s="116">
        <f>Y85*W94</f>
        <v>1080</v>
      </c>
      <c r="Z97" s="119" t="s">
        <v>6</v>
      </c>
      <c r="AA97" s="116"/>
      <c r="AB97" s="116"/>
      <c r="AC97" s="121">
        <f>U97*W97*Y97</f>
        <v>55404.000000000007</v>
      </c>
      <c r="AD97" s="88"/>
      <c r="AE97" s="117">
        <f>AH78*AI79*Assumptions!$C$227</f>
        <v>0.57000000000000006</v>
      </c>
      <c r="AF97" s="95" t="str">
        <f>Assumptions!$A$227</f>
        <v>3 Bed House</v>
      </c>
      <c r="AG97" s="125">
        <f>Assumptions!$B$227</f>
        <v>90</v>
      </c>
      <c r="AH97" s="119" t="s">
        <v>66</v>
      </c>
      <c r="AI97" s="116">
        <f>AI85*AG94</f>
        <v>1334.8000000000002</v>
      </c>
      <c r="AJ97" s="119" t="s">
        <v>6</v>
      </c>
      <c r="AK97" s="116"/>
      <c r="AL97" s="116"/>
      <c r="AM97" s="121">
        <f>AE97*AG97*AI97</f>
        <v>68475.24000000002</v>
      </c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U98" s="126"/>
      <c r="V98" s="114"/>
      <c r="W98" s="127"/>
      <c r="X98" s="122"/>
      <c r="Y98" s="114"/>
      <c r="Z98" s="122"/>
      <c r="AA98" s="114"/>
      <c r="AB98" s="114"/>
      <c r="AC98" s="128"/>
      <c r="AD98" s="88"/>
      <c r="AE98" s="126"/>
      <c r="AF98" s="114"/>
      <c r="AG98" s="127"/>
      <c r="AH98" s="122"/>
      <c r="AI98" s="114"/>
      <c r="AJ98" s="122"/>
      <c r="AK98" s="114"/>
      <c r="AL98" s="114"/>
      <c r="AM98" s="128"/>
    </row>
    <row r="99" spans="1:39" ht="11.1" customHeight="1" x14ac:dyDescent="0.25">
      <c r="A99" s="91" t="str">
        <f>Assumptions!$F$12</f>
        <v>Affordable Rent</v>
      </c>
      <c r="B99" s="91"/>
      <c r="C99" s="107">
        <f>Assumptions!$F$18</f>
        <v>0.5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Affordable Rent</v>
      </c>
      <c r="L99" s="91"/>
      <c r="M99" s="107">
        <f>Assumptions!$F$18</f>
        <v>0.5</v>
      </c>
      <c r="N99" s="119" t="s">
        <v>63</v>
      </c>
      <c r="O99" s="116"/>
      <c r="P99" s="119"/>
      <c r="Q99" s="116"/>
      <c r="R99" s="116"/>
      <c r="S99" s="23"/>
      <c r="U99" s="91" t="str">
        <f>Assumptions!$F$12</f>
        <v>Affordable Rent</v>
      </c>
      <c r="V99" s="91"/>
      <c r="W99" s="107">
        <f>Assumptions!$F$18</f>
        <v>0.5</v>
      </c>
      <c r="X99" s="119" t="s">
        <v>63</v>
      </c>
      <c r="Y99" s="116"/>
      <c r="Z99" s="119"/>
      <c r="AA99" s="116"/>
      <c r="AB99" s="116"/>
      <c r="AC99" s="124"/>
      <c r="AD99" s="88"/>
      <c r="AE99" s="91" t="str">
        <f>Assumptions!$F$12</f>
        <v>Affordable Rent</v>
      </c>
      <c r="AF99" s="91"/>
      <c r="AG99" s="107">
        <f>Assumptions!$F$18</f>
        <v>0.5</v>
      </c>
      <c r="AH99" s="119" t="s">
        <v>63</v>
      </c>
      <c r="AI99" s="116"/>
      <c r="AJ99" s="119"/>
      <c r="AK99" s="116"/>
      <c r="AL99" s="116"/>
      <c r="AM99" s="124"/>
    </row>
    <row r="100" spans="1:39" ht="11.1" customHeight="1" x14ac:dyDescent="0.25">
      <c r="A100" s="117">
        <f>D78*G79*Assumptions!$C$230</f>
        <v>0.39000000000000007</v>
      </c>
      <c r="B100" s="95" t="str">
        <f>Assumptions!$A$230</f>
        <v>Apartments</v>
      </c>
      <c r="C100" s="125">
        <f>Assumptions!$B$230</f>
        <v>65</v>
      </c>
      <c r="D100" s="119" t="s">
        <v>66</v>
      </c>
      <c r="E100" s="116">
        <f>E83*C99</f>
        <v>1200</v>
      </c>
      <c r="F100" s="119" t="s">
        <v>6</v>
      </c>
      <c r="G100" s="116"/>
      <c r="H100" s="116"/>
      <c r="I100" s="20">
        <f>A100*C100*E100</f>
        <v>30420.000000000007</v>
      </c>
      <c r="K100" s="117">
        <f>N78*Q79*Assumptions!$C$230</f>
        <v>0.78000000000000014</v>
      </c>
      <c r="L100" s="95" t="str">
        <f>Assumptions!$A$230</f>
        <v>Apartments</v>
      </c>
      <c r="M100" s="125">
        <f>Assumptions!$B$230</f>
        <v>65</v>
      </c>
      <c r="N100" s="119" t="s">
        <v>66</v>
      </c>
      <c r="O100" s="116">
        <f>O83*M99</f>
        <v>1350</v>
      </c>
      <c r="P100" s="119" t="s">
        <v>6</v>
      </c>
      <c r="Q100" s="116"/>
      <c r="R100" s="116"/>
      <c r="S100" s="20">
        <f>K100*M100*O100</f>
        <v>68445.000000000015</v>
      </c>
      <c r="U100" s="117">
        <f>X78*AA79*Assumptions!$C$230</f>
        <v>1.1700000000000002</v>
      </c>
      <c r="V100" s="95" t="str">
        <f>Assumptions!$A$230</f>
        <v>Apartments</v>
      </c>
      <c r="W100" s="125">
        <f>Assumptions!$B$230</f>
        <v>65</v>
      </c>
      <c r="X100" s="119" t="s">
        <v>66</v>
      </c>
      <c r="Y100" s="116">
        <f>Y83*W99</f>
        <v>1350</v>
      </c>
      <c r="Z100" s="119" t="s">
        <v>6</v>
      </c>
      <c r="AA100" s="116"/>
      <c r="AB100" s="116"/>
      <c r="AC100" s="121">
        <f>U100*W100*Y100</f>
        <v>102667.50000000001</v>
      </c>
      <c r="AD100" s="88"/>
      <c r="AE100" s="117">
        <f>AH78*AK79*Assumptions!$C$230</f>
        <v>1.1700000000000002</v>
      </c>
      <c r="AF100" s="95" t="str">
        <f>Assumptions!$A$230</f>
        <v>Apartments</v>
      </c>
      <c r="AG100" s="125">
        <f>Assumptions!$B$230</f>
        <v>65</v>
      </c>
      <c r="AH100" s="119" t="s">
        <v>66</v>
      </c>
      <c r="AI100" s="116">
        <f>AI83*AG99</f>
        <v>1426.5</v>
      </c>
      <c r="AJ100" s="119" t="s">
        <v>6</v>
      </c>
      <c r="AK100" s="116"/>
      <c r="AL100" s="116"/>
      <c r="AM100" s="121">
        <f>AE100*AG100*AI100</f>
        <v>108485.32500000001</v>
      </c>
    </row>
    <row r="101" spans="1:39" ht="11.1" customHeight="1" x14ac:dyDescent="0.25">
      <c r="A101" s="117">
        <f>D78*G79*Assumptions!$C$231</f>
        <v>1.1700000000000002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1275</v>
      </c>
      <c r="F101" s="119" t="s">
        <v>6</v>
      </c>
      <c r="G101" s="116"/>
      <c r="H101" s="116"/>
      <c r="I101" s="20">
        <f>A101*C101*E101</f>
        <v>111881.25000000001</v>
      </c>
      <c r="K101" s="117">
        <f>N78*Q79*Assumptions!$C$231</f>
        <v>2.3400000000000003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1400</v>
      </c>
      <c r="P101" s="119" t="s">
        <v>6</v>
      </c>
      <c r="Q101" s="116"/>
      <c r="R101" s="116"/>
      <c r="S101" s="20">
        <f>K101*M101*O101</f>
        <v>245700.00000000003</v>
      </c>
      <c r="U101" s="117">
        <f>X78*AA79*Assumptions!$C$231</f>
        <v>3.5100000000000002</v>
      </c>
      <c r="V101" s="95" t="str">
        <f>Assumptions!$A$231</f>
        <v>2 Bed house</v>
      </c>
      <c r="W101" s="125">
        <f>Assumptions!$B$231</f>
        <v>75</v>
      </c>
      <c r="X101" s="119" t="s">
        <v>66</v>
      </c>
      <c r="Y101" s="116">
        <f>Y84*W99</f>
        <v>1400</v>
      </c>
      <c r="Z101" s="119" t="s">
        <v>6</v>
      </c>
      <c r="AA101" s="116"/>
      <c r="AB101" s="116"/>
      <c r="AC101" s="121">
        <f>U101*W101*Y101</f>
        <v>368550</v>
      </c>
      <c r="AD101" s="88"/>
      <c r="AE101" s="117">
        <f>AH78*AK79*Assumptions!$C$231</f>
        <v>3.5100000000000002</v>
      </c>
      <c r="AF101" s="95" t="str">
        <f>Assumptions!$A$231</f>
        <v>2 Bed house</v>
      </c>
      <c r="AG101" s="125">
        <f>Assumptions!$B$231</f>
        <v>75</v>
      </c>
      <c r="AH101" s="119" t="s">
        <v>66</v>
      </c>
      <c r="AI101" s="116">
        <f>AI84*AG99</f>
        <v>1695</v>
      </c>
      <c r="AJ101" s="119" t="s">
        <v>6</v>
      </c>
      <c r="AK101" s="116"/>
      <c r="AL101" s="116"/>
      <c r="AM101" s="121">
        <f>AE101*AG101*AI101</f>
        <v>446208.75</v>
      </c>
    </row>
    <row r="102" spans="1:39" ht="11.1" customHeight="1" x14ac:dyDescent="0.25">
      <c r="A102" s="117">
        <f>D78*G79*Assumptions!$C$232</f>
        <v>0.39000000000000007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1237.5</v>
      </c>
      <c r="F102" s="119" t="s">
        <v>6</v>
      </c>
      <c r="G102" s="116"/>
      <c r="H102" s="116"/>
      <c r="I102" s="20">
        <f>A102*C102*E102</f>
        <v>43436.250000000007</v>
      </c>
      <c r="K102" s="117">
        <f>N78*Q79*Assumptions!$C$232</f>
        <v>0.78000000000000014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1350</v>
      </c>
      <c r="P102" s="119" t="s">
        <v>6</v>
      </c>
      <c r="Q102" s="116"/>
      <c r="R102" s="116"/>
      <c r="S102" s="20">
        <f>K102*M102*O102</f>
        <v>94770.000000000029</v>
      </c>
      <c r="U102" s="117">
        <f>X78*AA79*Assumptions!$C$232</f>
        <v>1.1700000000000002</v>
      </c>
      <c r="V102" s="95" t="str">
        <f>Assumptions!$A$232</f>
        <v>3 Bed House</v>
      </c>
      <c r="W102" s="125">
        <f>Assumptions!$B$232</f>
        <v>90</v>
      </c>
      <c r="X102" s="119" t="s">
        <v>66</v>
      </c>
      <c r="Y102" s="116">
        <f>Y85*W99</f>
        <v>1350</v>
      </c>
      <c r="Z102" s="119" t="s">
        <v>6</v>
      </c>
      <c r="AA102" s="116"/>
      <c r="AB102" s="116"/>
      <c r="AC102" s="121">
        <f>U102*W102*Y102</f>
        <v>142155.00000000003</v>
      </c>
      <c r="AD102" s="88"/>
      <c r="AE102" s="117">
        <f>AH78*AK79*Assumptions!$C$232</f>
        <v>1.1700000000000002</v>
      </c>
      <c r="AF102" s="95" t="str">
        <f>Assumptions!$A$232</f>
        <v>3 Bed House</v>
      </c>
      <c r="AG102" s="125">
        <f>Assumptions!$B$232</f>
        <v>90</v>
      </c>
      <c r="AH102" s="119" t="s">
        <v>66</v>
      </c>
      <c r="AI102" s="116">
        <f>AI85*AG99</f>
        <v>1668.5</v>
      </c>
      <c r="AJ102" s="119" t="s">
        <v>6</v>
      </c>
      <c r="AK102" s="116"/>
      <c r="AL102" s="116"/>
      <c r="AM102" s="121">
        <f>AE102*AG102*AI102</f>
        <v>175693.05000000002</v>
      </c>
    </row>
    <row r="103" spans="1:39" ht="11.1" customHeight="1" x14ac:dyDescent="0.25">
      <c r="A103" s="129">
        <f>SUM(A83:A102)</f>
        <v>50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50.000000000000021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U103" s="129">
        <f>SUM(U83:U102)</f>
        <v>50</v>
      </c>
      <c r="V103" s="122" t="s">
        <v>67</v>
      </c>
      <c r="W103" s="114"/>
      <c r="X103" s="114"/>
      <c r="Y103" s="114"/>
      <c r="Z103" s="114"/>
      <c r="AA103" s="114"/>
      <c r="AB103" s="114"/>
      <c r="AC103" s="123"/>
      <c r="AD103" s="88"/>
      <c r="AE103" s="129">
        <f>SUM(AE83:AE102)</f>
        <v>50</v>
      </c>
      <c r="AF103" s="122" t="s">
        <v>67</v>
      </c>
      <c r="AG103" s="114"/>
      <c r="AH103" s="114"/>
      <c r="AI103" s="114"/>
      <c r="AJ103" s="114"/>
      <c r="AK103" s="114"/>
      <c r="AL103" s="114"/>
      <c r="AM103" s="12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11675482.5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11934331</v>
      </c>
      <c r="U104" s="113" t="s">
        <v>4</v>
      </c>
      <c r="V104" s="114"/>
      <c r="W104" s="114"/>
      <c r="X104" s="114"/>
      <c r="Y104" s="114"/>
      <c r="Z104" s="114"/>
      <c r="AA104" s="114"/>
      <c r="AB104" s="114"/>
      <c r="AC104" s="130">
        <f>SUM(AC83:AC102)</f>
        <v>11127996.5</v>
      </c>
      <c r="AD104" s="88"/>
      <c r="AE104" s="113" t="s">
        <v>4</v>
      </c>
      <c r="AF104" s="114"/>
      <c r="AG104" s="114"/>
      <c r="AH104" s="114"/>
      <c r="AI104" s="114"/>
      <c r="AJ104" s="114"/>
      <c r="AK104" s="114"/>
      <c r="AL104" s="114"/>
      <c r="AM104" s="130">
        <f>SUM(AM83:AM102)</f>
        <v>13284984.725000001</v>
      </c>
    </row>
    <row r="105" spans="1:39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U106" s="113" t="s">
        <v>8</v>
      </c>
      <c r="V106" s="114"/>
      <c r="W106" s="114"/>
      <c r="X106" s="114"/>
      <c r="Y106" s="114"/>
      <c r="Z106" s="114"/>
      <c r="AA106" s="114"/>
      <c r="AB106" s="114"/>
      <c r="AC106" s="128"/>
      <c r="AD106" s="88"/>
      <c r="AE106" s="113" t="s">
        <v>8</v>
      </c>
      <c r="AF106" s="114"/>
      <c r="AG106" s="114"/>
      <c r="AH106" s="114"/>
      <c r="AI106" s="114"/>
      <c r="AJ106" s="114"/>
      <c r="AK106" s="114"/>
      <c r="AL106" s="114"/>
      <c r="AM106" s="128"/>
    </row>
    <row r="107" spans="1:39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(Assumptions!$D$181+((Assumptions!$D$176-Assumptions!$D$181)*(Assumptions!$D$184)))/Assumptions!$A$215</f>
        <v>11923.941756758348</v>
      </c>
      <c r="F107" s="119" t="s">
        <v>69</v>
      </c>
      <c r="G107" s="116"/>
      <c r="H107" s="116"/>
      <c r="I107" s="20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(Assumptions!$D$181+((Assumptions!$E$176-Assumptions!$D$181)*(Assumptions!$D$184)))/Assumptions!$A$215</f>
        <v>14626.774189290136</v>
      </c>
      <c r="P107" s="119" t="s">
        <v>69</v>
      </c>
      <c r="Q107" s="116"/>
      <c r="R107" s="116"/>
      <c r="S107" s="20">
        <f>M107*O107</f>
        <v>0</v>
      </c>
      <c r="U107" s="90" t="s">
        <v>9</v>
      </c>
      <c r="V107" s="95" t="s">
        <v>31</v>
      </c>
      <c r="W107" s="131">
        <f>U83</f>
        <v>0</v>
      </c>
      <c r="X107" s="119" t="s">
        <v>68</v>
      </c>
      <c r="Y107" s="132">
        <f>(Assumptions!$D$181+((Assumptions!$F$176-Assumptions!$D$181)*(Assumptions!$D$184)))/Assumptions!$A$215</f>
        <v>14626.774189290136</v>
      </c>
      <c r="Z107" s="119" t="s">
        <v>69</v>
      </c>
      <c r="AA107" s="116"/>
      <c r="AB107" s="116"/>
      <c r="AC107" s="121">
        <f>W107*Y107</f>
        <v>0</v>
      </c>
      <c r="AD107" s="88"/>
      <c r="AE107" s="90" t="s">
        <v>9</v>
      </c>
      <c r="AF107" s="95" t="s">
        <v>31</v>
      </c>
      <c r="AG107" s="131">
        <f>AE83</f>
        <v>0</v>
      </c>
      <c r="AH107" s="119" t="s">
        <v>68</v>
      </c>
      <c r="AI107" s="132">
        <f>(Assumptions!$D$181+((Assumptions!$G$176-Assumptions!$D$181)*(Assumptions!$D$184)))/Assumptions!$A$215</f>
        <v>20937.345675103912</v>
      </c>
      <c r="AJ107" s="119" t="s">
        <v>69</v>
      </c>
      <c r="AK107" s="116"/>
      <c r="AL107" s="116"/>
      <c r="AM107" s="121">
        <f>AG107*AI107</f>
        <v>0</v>
      </c>
    </row>
    <row r="108" spans="1:39" ht="11.1" customHeight="1" x14ac:dyDescent="0.25">
      <c r="A108" s="91"/>
      <c r="B108" s="95" t="s">
        <v>70</v>
      </c>
      <c r="C108" s="131">
        <f>A84</f>
        <v>9</v>
      </c>
      <c r="D108" s="119" t="s">
        <v>68</v>
      </c>
      <c r="E108" s="132">
        <f>(Assumptions!$D$181+((Assumptions!$D$176-Assumptions!$D$181)*(Assumptions!$D$184)))/Assumptions!$B$215</f>
        <v>29809.854391895868</v>
      </c>
      <c r="F108" s="119" t="s">
        <v>69</v>
      </c>
      <c r="G108" s="116"/>
      <c r="H108" s="116"/>
      <c r="I108" s="20">
        <f>C108*E108</f>
        <v>268288.68952706282</v>
      </c>
      <c r="K108" s="91"/>
      <c r="L108" s="95" t="s">
        <v>70</v>
      </c>
      <c r="M108" s="131">
        <f>K84</f>
        <v>8</v>
      </c>
      <c r="N108" s="119" t="s">
        <v>68</v>
      </c>
      <c r="O108" s="132">
        <f>(Assumptions!$D$181+((Assumptions!$E$176-Assumptions!$D$181)*(Assumptions!$D$184)))/Assumptions!$B$215</f>
        <v>36566.935473225341</v>
      </c>
      <c r="P108" s="119" t="s">
        <v>69</v>
      </c>
      <c r="Q108" s="116"/>
      <c r="R108" s="116"/>
      <c r="S108" s="20">
        <f>M108*O108</f>
        <v>292535.48378580273</v>
      </c>
      <c r="U108" s="91"/>
      <c r="V108" s="95" t="s">
        <v>70</v>
      </c>
      <c r="W108" s="131">
        <f>U84</f>
        <v>7</v>
      </c>
      <c r="X108" s="119" t="s">
        <v>68</v>
      </c>
      <c r="Y108" s="132">
        <f>(Assumptions!$D$181+((Assumptions!$F$176-Assumptions!$D$181)*(Assumptions!$D$184)))/Assumptions!$B$215</f>
        <v>36566.935473225341</v>
      </c>
      <c r="Z108" s="119" t="s">
        <v>69</v>
      </c>
      <c r="AA108" s="116"/>
      <c r="AB108" s="116"/>
      <c r="AC108" s="121">
        <f>W108*Y108</f>
        <v>255968.54831257739</v>
      </c>
      <c r="AD108" s="88"/>
      <c r="AE108" s="91"/>
      <c r="AF108" s="95" t="s">
        <v>70</v>
      </c>
      <c r="AG108" s="131">
        <f>AE84</f>
        <v>7</v>
      </c>
      <c r="AH108" s="119" t="s">
        <v>68</v>
      </c>
      <c r="AI108" s="132">
        <f>(Assumptions!$D$181+((Assumptions!$G$176-Assumptions!$D$181)*(Assumptions!$D$184)))/Assumptions!$B$215</f>
        <v>52343.364187759784</v>
      </c>
      <c r="AJ108" s="119" t="s">
        <v>69</v>
      </c>
      <c r="AK108" s="116"/>
      <c r="AL108" s="116"/>
      <c r="AM108" s="121">
        <f>AG108*AI108</f>
        <v>366403.54931431846</v>
      </c>
    </row>
    <row r="109" spans="1:39" ht="11.1" customHeight="1" x14ac:dyDescent="0.25">
      <c r="A109" s="91"/>
      <c r="B109" s="95" t="s">
        <v>65</v>
      </c>
      <c r="C109" s="131">
        <f>A85</f>
        <v>22.5</v>
      </c>
      <c r="D109" s="119" t="s">
        <v>68</v>
      </c>
      <c r="E109" s="132">
        <f>(Assumptions!$D$181+((Assumptions!$D$176-Assumptions!$D$181)*(Assumptions!$D$184)))/Assumptions!$C$215</f>
        <v>34068.405019309568</v>
      </c>
      <c r="F109" s="119" t="s">
        <v>69</v>
      </c>
      <c r="G109" s="116"/>
      <c r="H109" s="116"/>
      <c r="I109" s="20">
        <f>C109*E109</f>
        <v>766539.11293446529</v>
      </c>
      <c r="K109" s="91"/>
      <c r="L109" s="95" t="s">
        <v>65</v>
      </c>
      <c r="M109" s="131">
        <f>K85</f>
        <v>20</v>
      </c>
      <c r="N109" s="119" t="s">
        <v>68</v>
      </c>
      <c r="O109" s="132">
        <f>(Assumptions!$D$181+((Assumptions!$E$176-Assumptions!$D$181)*(Assumptions!$D$184)))/Assumptions!$C$215</f>
        <v>41790.78339797182</v>
      </c>
      <c r="P109" s="119" t="s">
        <v>69</v>
      </c>
      <c r="Q109" s="116"/>
      <c r="R109" s="116"/>
      <c r="S109" s="20">
        <f>M109*O109</f>
        <v>835815.66795943643</v>
      </c>
      <c r="U109" s="91"/>
      <c r="V109" s="95" t="s">
        <v>65</v>
      </c>
      <c r="W109" s="131">
        <f>U85</f>
        <v>17.5</v>
      </c>
      <c r="X109" s="119" t="s">
        <v>68</v>
      </c>
      <c r="Y109" s="132">
        <f>(Assumptions!$D$181+((Assumptions!$F$176-Assumptions!$D$181)*(Assumptions!$D$184)))/Assumptions!$C$215</f>
        <v>41790.78339797182</v>
      </c>
      <c r="Z109" s="119" t="s">
        <v>69</v>
      </c>
      <c r="AA109" s="116"/>
      <c r="AB109" s="116"/>
      <c r="AC109" s="121">
        <f>W109*Y109</f>
        <v>731338.70946450683</v>
      </c>
      <c r="AD109" s="88"/>
      <c r="AE109" s="91"/>
      <c r="AF109" s="95" t="s">
        <v>65</v>
      </c>
      <c r="AG109" s="131">
        <f>AE85</f>
        <v>17.5</v>
      </c>
      <c r="AH109" s="119" t="s">
        <v>68</v>
      </c>
      <c r="AI109" s="132">
        <f>(Assumptions!$D$181+((Assumptions!$G$176-Assumptions!$D$181)*(Assumptions!$D$184)))/Assumptions!$C$215</f>
        <v>59820.98764315404</v>
      </c>
      <c r="AJ109" s="119" t="s">
        <v>69</v>
      </c>
      <c r="AK109" s="116"/>
      <c r="AL109" s="116"/>
      <c r="AM109" s="121">
        <f>AG109*AI109</f>
        <v>1046867.2837551957</v>
      </c>
    </row>
    <row r="110" spans="1:39" ht="11.1" customHeight="1" x14ac:dyDescent="0.25">
      <c r="A110" s="91"/>
      <c r="B110" s="95" t="s">
        <v>71</v>
      </c>
      <c r="C110" s="131">
        <f>A86</f>
        <v>9</v>
      </c>
      <c r="D110" s="119" t="s">
        <v>68</v>
      </c>
      <c r="E110" s="132">
        <f>(Assumptions!$D$181+((Assumptions!$D$176-Assumptions!$D$181)*(Assumptions!$D$184)))/Assumptions!$D$215</f>
        <v>47695.767027033391</v>
      </c>
      <c r="F110" s="119" t="s">
        <v>69</v>
      </c>
      <c r="G110" s="116"/>
      <c r="H110" s="116"/>
      <c r="I110" s="20">
        <f>C110*E110</f>
        <v>429261.9032433005</v>
      </c>
      <c r="K110" s="91"/>
      <c r="L110" s="95" t="s">
        <v>71</v>
      </c>
      <c r="M110" s="131">
        <f>K86</f>
        <v>8</v>
      </c>
      <c r="N110" s="119" t="s">
        <v>68</v>
      </c>
      <c r="O110" s="132">
        <f>(Assumptions!$D$181+((Assumptions!$E$176-Assumptions!$D$181)*(Assumptions!$D$184)))/Assumptions!$D$215</f>
        <v>58507.096757160543</v>
      </c>
      <c r="P110" s="119" t="s">
        <v>69</v>
      </c>
      <c r="Q110" s="116"/>
      <c r="R110" s="116"/>
      <c r="S110" s="20">
        <f>M110*O110</f>
        <v>468056.77405728435</v>
      </c>
      <c r="U110" s="91"/>
      <c r="V110" s="95" t="s">
        <v>71</v>
      </c>
      <c r="W110" s="131">
        <f>U86</f>
        <v>7</v>
      </c>
      <c r="X110" s="119" t="s">
        <v>68</v>
      </c>
      <c r="Y110" s="132">
        <f>(Assumptions!$D$181+((Assumptions!$F$176-Assumptions!$D$181)*(Assumptions!$D$184)))/Assumptions!$D$215</f>
        <v>58507.096757160543</v>
      </c>
      <c r="Z110" s="119" t="s">
        <v>69</v>
      </c>
      <c r="AA110" s="116"/>
      <c r="AB110" s="116"/>
      <c r="AC110" s="121">
        <f>W110*Y110</f>
        <v>409549.67730012379</v>
      </c>
      <c r="AD110" s="88"/>
      <c r="AE110" s="91"/>
      <c r="AF110" s="95" t="s">
        <v>71</v>
      </c>
      <c r="AG110" s="131">
        <f>AE86</f>
        <v>7</v>
      </c>
      <c r="AH110" s="119" t="s">
        <v>68</v>
      </c>
      <c r="AI110" s="132">
        <f>(Assumptions!$D$181+((Assumptions!$G$176-Assumptions!$D$181)*(Assumptions!$D$184)))/Assumptions!$D$215</f>
        <v>83749.382700415648</v>
      </c>
      <c r="AJ110" s="119" t="s">
        <v>69</v>
      </c>
      <c r="AK110" s="116"/>
      <c r="AL110" s="116"/>
      <c r="AM110" s="121">
        <f>AG110*AI110</f>
        <v>586245.67890290951</v>
      </c>
    </row>
    <row r="111" spans="1:39" ht="11.1" customHeight="1" x14ac:dyDescent="0.25">
      <c r="A111" s="111"/>
      <c r="B111" s="95" t="s">
        <v>72</v>
      </c>
      <c r="C111" s="131">
        <f>A87</f>
        <v>4.5</v>
      </c>
      <c r="D111" s="119" t="s">
        <v>68</v>
      </c>
      <c r="E111" s="132">
        <f>(Assumptions!$D$181+((Assumptions!$D$176-Assumptions!$D$181)*(Assumptions!$D$184)))/Assumptions!$E$215</f>
        <v>59619.708783791735</v>
      </c>
      <c r="F111" s="119" t="s">
        <v>69</v>
      </c>
      <c r="G111" s="133" t="s">
        <v>93</v>
      </c>
      <c r="H111" s="134">
        <f>SUM(I107:I111)</f>
        <v>1732378.3952318914</v>
      </c>
      <c r="I111" s="20">
        <f>C111*E111</f>
        <v>268288.68952706282</v>
      </c>
      <c r="K111" s="111"/>
      <c r="L111" s="95" t="s">
        <v>72</v>
      </c>
      <c r="M111" s="131">
        <f>K87</f>
        <v>4</v>
      </c>
      <c r="N111" s="119" t="s">
        <v>68</v>
      </c>
      <c r="O111" s="132">
        <f>(Assumptions!$D$181+((Assumptions!$E$176-Assumptions!$D$181)*(Assumptions!$D$184)))/Assumptions!$E$215</f>
        <v>73133.870946450683</v>
      </c>
      <c r="P111" s="119" t="s">
        <v>69</v>
      </c>
      <c r="Q111" s="133" t="s">
        <v>93</v>
      </c>
      <c r="R111" s="134">
        <f>SUM(S107:S111)</f>
        <v>1888943.4095883265</v>
      </c>
      <c r="S111" s="20">
        <f>M111*O111</f>
        <v>292535.48378580273</v>
      </c>
      <c r="U111" s="111"/>
      <c r="V111" s="95" t="s">
        <v>72</v>
      </c>
      <c r="W111" s="131">
        <f>U87</f>
        <v>3.5</v>
      </c>
      <c r="X111" s="119" t="s">
        <v>68</v>
      </c>
      <c r="Y111" s="132">
        <f>(Assumptions!$D$181+((Assumptions!$F$176-Assumptions!$D$181)*(Assumptions!$D$184)))/Assumptions!$E$215</f>
        <v>73133.870946450683</v>
      </c>
      <c r="Z111" s="119" t="s">
        <v>69</v>
      </c>
      <c r="AA111" s="133" t="s">
        <v>93</v>
      </c>
      <c r="AB111" s="134">
        <f>SUM(AC107:AC111)</f>
        <v>1652825.4833897855</v>
      </c>
      <c r="AC111" s="121">
        <f>W111*Y111</f>
        <v>255968.54831257739</v>
      </c>
      <c r="AD111" s="88"/>
      <c r="AE111" s="111"/>
      <c r="AF111" s="95" t="s">
        <v>72</v>
      </c>
      <c r="AG111" s="131">
        <f>AE87</f>
        <v>3.5</v>
      </c>
      <c r="AH111" s="119" t="s">
        <v>68</v>
      </c>
      <c r="AI111" s="132">
        <f>(Assumptions!$D$181+((Assumptions!$G$176-Assumptions!$D$181)*(Assumptions!$D$184)))/Assumptions!$E$215</f>
        <v>104686.72837551957</v>
      </c>
      <c r="AJ111" s="119" t="s">
        <v>69</v>
      </c>
      <c r="AK111" s="133" t="s">
        <v>93</v>
      </c>
      <c r="AL111" s="134">
        <f>SUM(AM107:AM111)</f>
        <v>2365920.0612867419</v>
      </c>
      <c r="AM111" s="121">
        <f>AG111*AI111</f>
        <v>366403.54931431846</v>
      </c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0.04</v>
      </c>
      <c r="F112" s="119"/>
      <c r="G112" s="116"/>
      <c r="H112" s="116"/>
      <c r="I112" s="20">
        <f>SUM(I107:I111)*E112</f>
        <v>69295.135809275656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0.04</v>
      </c>
      <c r="P112" s="119"/>
      <c r="Q112" s="116"/>
      <c r="R112" s="116"/>
      <c r="S112" s="20">
        <f>SUM(S107:S111)*O112</f>
        <v>75557.736383533062</v>
      </c>
      <c r="U112" s="91" t="s">
        <v>73</v>
      </c>
      <c r="V112" s="91"/>
      <c r="W112" s="116"/>
      <c r="X112" s="135"/>
      <c r="Y112" s="136">
        <f>IF(AB111&lt;250000,1%,IF(AB111&lt;500000,3%,IF(AB111&gt;500000,4%)))</f>
        <v>0.04</v>
      </c>
      <c r="Z112" s="119"/>
      <c r="AA112" s="116"/>
      <c r="AB112" s="116"/>
      <c r="AC112" s="121">
        <f>SUM(AC107:AC111)*Y112</f>
        <v>66113.019335591423</v>
      </c>
      <c r="AD112" s="88"/>
      <c r="AE112" s="91" t="s">
        <v>73</v>
      </c>
      <c r="AF112" s="91"/>
      <c r="AG112" s="116"/>
      <c r="AH112" s="135"/>
      <c r="AI112" s="136">
        <f>IF(AL111&lt;250000,1%,IF(AL111&lt;500000,3%,IF(AL111&gt;500000,4%)))</f>
        <v>0.04</v>
      </c>
      <c r="AJ112" s="119"/>
      <c r="AK112" s="116"/>
      <c r="AL112" s="116"/>
      <c r="AM112" s="121">
        <f>SUM(AM107:AM111)*AI112</f>
        <v>94636.802451469674</v>
      </c>
    </row>
    <row r="113" spans="1:39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U113" s="113" t="s">
        <v>10</v>
      </c>
      <c r="V113" s="114"/>
      <c r="W113" s="114"/>
      <c r="X113" s="122"/>
      <c r="Y113" s="114"/>
      <c r="Z113" s="122"/>
      <c r="AA113" s="114"/>
      <c r="AB113" s="114"/>
      <c r="AC113" s="128"/>
      <c r="AD113" s="88"/>
      <c r="AE113" s="113" t="s">
        <v>10</v>
      </c>
      <c r="AF113" s="114"/>
      <c r="AG113" s="114"/>
      <c r="AH113" s="122"/>
      <c r="AI113" s="114"/>
      <c r="AJ113" s="122"/>
      <c r="AK113" s="114"/>
      <c r="AL113" s="114"/>
      <c r="AM113" s="128"/>
    </row>
    <row r="114" spans="1:39" ht="11.1" customHeight="1" x14ac:dyDescent="0.25">
      <c r="A114" s="16"/>
      <c r="B114" s="17" t="str">
        <f>Assumptions!$F$22</f>
        <v>Apartments</v>
      </c>
      <c r="C114" s="120">
        <f>Assumptions!$G$22*Assumptions!$D$22</f>
        <v>1890.6</v>
      </c>
      <c r="D114" s="19" t="s">
        <v>6</v>
      </c>
      <c r="E114" s="15"/>
      <c r="F114" s="79" t="s">
        <v>124</v>
      </c>
      <c r="G114" s="78"/>
      <c r="H114" s="19"/>
      <c r="I114" s="20">
        <f>(A83*C83*C114)+(A84*C84*C115)+(A85*C85*C116)+(A86*C86*C117)+(A87*C87*C118)</f>
        <v>5060160</v>
      </c>
      <c r="K114" s="16"/>
      <c r="L114" s="17" t="str">
        <f>Assumptions!$F$22</f>
        <v>Apartments</v>
      </c>
      <c r="M114" s="120">
        <f>Assumptions!$G$22*Assumptions!$D$22</f>
        <v>1890.6</v>
      </c>
      <c r="N114" s="19" t="s">
        <v>6</v>
      </c>
      <c r="O114" s="15"/>
      <c r="P114" s="79" t="s">
        <v>124</v>
      </c>
      <c r="Q114" s="78"/>
      <c r="R114" s="19"/>
      <c r="S114" s="20">
        <f>(K83*M83*M114)+(K84*M84*M115)+(K85*M85*M116)+(K86*M86*M117)+(K87*M87*M118)</f>
        <v>4497920</v>
      </c>
      <c r="U114" s="117"/>
      <c r="V114" s="95" t="str">
        <f>Assumptions!$F$22</f>
        <v>Apartments</v>
      </c>
      <c r="W114" s="120">
        <f>Assumptions!$G$22*Assumptions!$D$22</f>
        <v>1890.6</v>
      </c>
      <c r="X114" s="119" t="s">
        <v>6</v>
      </c>
      <c r="Y114" s="116"/>
      <c r="Z114" s="137" t="s">
        <v>124</v>
      </c>
      <c r="AA114" s="138"/>
      <c r="AB114" s="119"/>
      <c r="AC114" s="121">
        <f>(U83*W83*W114)+(U84*W84*W115)+(U85*W85*W116)+(U86*W86*W117)+(U87*W87*W118)</f>
        <v>3935680</v>
      </c>
      <c r="AD114" s="88"/>
      <c r="AE114" s="117"/>
      <c r="AF114" s="95" t="str">
        <f>Assumptions!$F$22</f>
        <v>Apartments</v>
      </c>
      <c r="AG114" s="120">
        <f>Assumptions!$G$22*Assumptions!$D$22</f>
        <v>1890.6</v>
      </c>
      <c r="AH114" s="119" t="s">
        <v>6</v>
      </c>
      <c r="AI114" s="116"/>
      <c r="AJ114" s="137" t="s">
        <v>124</v>
      </c>
      <c r="AK114" s="138"/>
      <c r="AL114" s="119"/>
      <c r="AM114" s="121">
        <f>(AE83*AG83*AG114)+(AE84*AG84*AG115)+(AE85*AG85*AG116)+(AE86*AG86*AG117)+(AE87*AG87*AG118)</f>
        <v>3935680</v>
      </c>
    </row>
    <row r="115" spans="1:39" ht="11.1" customHeight="1" x14ac:dyDescent="0.25">
      <c r="A115" s="16"/>
      <c r="B115" s="17" t="str">
        <f>Assumptions!$F$23</f>
        <v>2 bed houses</v>
      </c>
      <c r="C115" s="7">
        <f>Assumptions!$G$23</f>
        <v>1120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1120</v>
      </c>
      <c r="N115" s="19" t="s">
        <v>6</v>
      </c>
      <c r="O115" s="15"/>
      <c r="P115" s="79"/>
      <c r="Q115" s="15"/>
      <c r="R115" s="15"/>
      <c r="S115" s="20"/>
      <c r="U115" s="117"/>
      <c r="V115" s="95" t="str">
        <f>Assumptions!$F$23</f>
        <v>2 bed houses</v>
      </c>
      <c r="W115" s="120">
        <f>Assumptions!$G$23</f>
        <v>1120</v>
      </c>
      <c r="X115" s="119" t="s">
        <v>6</v>
      </c>
      <c r="Y115" s="116"/>
      <c r="Z115" s="137"/>
      <c r="AA115" s="116"/>
      <c r="AB115" s="116"/>
      <c r="AC115" s="121"/>
      <c r="AD115" s="88"/>
      <c r="AE115" s="117"/>
      <c r="AF115" s="95" t="str">
        <f>Assumptions!$F$23</f>
        <v>2 bed houses</v>
      </c>
      <c r="AG115" s="120">
        <f>Assumptions!$G$23</f>
        <v>1120</v>
      </c>
      <c r="AH115" s="119" t="s">
        <v>6</v>
      </c>
      <c r="AI115" s="116"/>
      <c r="AJ115" s="137"/>
      <c r="AK115" s="116"/>
      <c r="AL115" s="116"/>
      <c r="AM115" s="121"/>
    </row>
    <row r="116" spans="1:39" ht="11.1" customHeight="1" x14ac:dyDescent="0.25">
      <c r="A116" s="16"/>
      <c r="B116" s="17" t="str">
        <f>Assumptions!$F$24</f>
        <v>3 Bed houses</v>
      </c>
      <c r="C116" s="7">
        <f>Assumptions!$G$24</f>
        <v>1120</v>
      </c>
      <c r="D116" s="19" t="s">
        <v>6</v>
      </c>
      <c r="E116" s="15"/>
      <c r="F116" s="79" t="s">
        <v>125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459660</v>
      </c>
      <c r="K116" s="16"/>
      <c r="L116" s="17" t="str">
        <f>Assumptions!$F$24</f>
        <v>3 Bed houses</v>
      </c>
      <c r="M116" s="7">
        <f>Assumptions!$G$24</f>
        <v>1120</v>
      </c>
      <c r="N116" s="19" t="s">
        <v>6</v>
      </c>
      <c r="O116" s="15"/>
      <c r="P116" s="79" t="s">
        <v>125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919320</v>
      </c>
      <c r="U116" s="117"/>
      <c r="V116" s="95" t="str">
        <f>Assumptions!$F$24</f>
        <v>3 Bed houses</v>
      </c>
      <c r="W116" s="120">
        <f>Assumptions!$G$24</f>
        <v>1120</v>
      </c>
      <c r="X116" s="119" t="s">
        <v>6</v>
      </c>
      <c r="Y116" s="116"/>
      <c r="Z116" s="137" t="s">
        <v>125</v>
      </c>
      <c r="AA116" s="116"/>
      <c r="AB116" s="116"/>
      <c r="AC116" s="121">
        <f>(U90*W90*Assumptions!$D$220)+(U91*W91*Assumptions!$D$221)+(U92*W92*Assumptions!$D$222)+(U95*W95*Assumptions!$D$225)+(U96*W96*Assumptions!$D$226)+(U97*W97*Assumptions!$D$227)+(U100*W100*Assumptions!$D$230)+(U101*W101*Assumptions!$D$231)+(U102*W102*Assumptions!$D$232)</f>
        <v>1378980</v>
      </c>
      <c r="AD116" s="88"/>
      <c r="AE116" s="117"/>
      <c r="AF116" s="95" t="str">
        <f>Assumptions!$F$24</f>
        <v>3 Bed houses</v>
      </c>
      <c r="AG116" s="120">
        <f>Assumptions!$G$24</f>
        <v>1120</v>
      </c>
      <c r="AH116" s="119" t="s">
        <v>6</v>
      </c>
      <c r="AI116" s="116"/>
      <c r="AJ116" s="137" t="s">
        <v>125</v>
      </c>
      <c r="AK116" s="116"/>
      <c r="AL116" s="116"/>
      <c r="AM116" s="121">
        <f>(AE90*AG90*Assumptions!$D$220)+(AE91*AG91*Assumptions!$D$221)+(AE92*AG92*Assumptions!$D$222)+(AE95*AG95*Assumptions!$D$225)+(AE96*AG96*Assumptions!$D$226)+(AE97*AG97*Assumptions!$D$227)+(AE100*AG100*Assumptions!$D$230)+(AE101*AG101*Assumptions!$D$231)+(AE102*AG102*Assumptions!$D$232)</f>
        <v>1378980</v>
      </c>
    </row>
    <row r="117" spans="1:39" ht="11.1" customHeight="1" x14ac:dyDescent="0.25">
      <c r="A117" s="16"/>
      <c r="B117" s="17" t="str">
        <f>Assumptions!$F$25</f>
        <v>4 bed houses</v>
      </c>
      <c r="C117" s="7">
        <f>Assumptions!$G$25</f>
        <v>1120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1120</v>
      </c>
      <c r="N117" s="19" t="s">
        <v>6</v>
      </c>
      <c r="O117" s="15"/>
      <c r="P117" s="19"/>
      <c r="Q117" s="15"/>
      <c r="R117" s="15"/>
      <c r="S117" s="20"/>
      <c r="U117" s="117"/>
      <c r="V117" s="95" t="str">
        <f>Assumptions!$F$25</f>
        <v>4 bed houses</v>
      </c>
      <c r="W117" s="120">
        <f>Assumptions!$G$25</f>
        <v>1120</v>
      </c>
      <c r="X117" s="119" t="s">
        <v>6</v>
      </c>
      <c r="Y117" s="116"/>
      <c r="Z117" s="119"/>
      <c r="AA117" s="116"/>
      <c r="AB117" s="116"/>
      <c r="AC117" s="121"/>
      <c r="AD117" s="88"/>
      <c r="AE117" s="117"/>
      <c r="AF117" s="95" t="str">
        <f>Assumptions!$F$25</f>
        <v>4 bed houses</v>
      </c>
      <c r="AG117" s="120">
        <f>Assumptions!$G$25</f>
        <v>1120</v>
      </c>
      <c r="AH117" s="119" t="s">
        <v>6</v>
      </c>
      <c r="AI117" s="116"/>
      <c r="AJ117" s="119"/>
      <c r="AK117" s="116"/>
      <c r="AL117" s="116"/>
      <c r="AM117" s="121"/>
    </row>
    <row r="118" spans="1:39" ht="11.1" customHeight="1" x14ac:dyDescent="0.25">
      <c r="A118" s="16"/>
      <c r="B118" s="17" t="str">
        <f>Assumptions!$F$26</f>
        <v>5 bed house</v>
      </c>
      <c r="C118" s="7">
        <f>Assumptions!$G$26</f>
        <v>1120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1120</v>
      </c>
      <c r="N118" s="19" t="s">
        <v>6</v>
      </c>
      <c r="O118" s="15"/>
      <c r="P118" s="19"/>
      <c r="Q118" s="15"/>
      <c r="R118" s="15"/>
      <c r="S118" s="20"/>
      <c r="U118" s="117"/>
      <c r="V118" s="95" t="str">
        <f>Assumptions!$F$26</f>
        <v>5 bed house</v>
      </c>
      <c r="W118" s="120">
        <f>Assumptions!$G$26</f>
        <v>1120</v>
      </c>
      <c r="X118" s="119" t="s">
        <v>6</v>
      </c>
      <c r="Y118" s="116"/>
      <c r="Z118" s="119"/>
      <c r="AA118" s="116"/>
      <c r="AB118" s="116"/>
      <c r="AC118" s="121"/>
      <c r="AD118" s="88"/>
      <c r="AE118" s="117"/>
      <c r="AF118" s="95" t="str">
        <f>Assumptions!$F$26</f>
        <v>5 bed house</v>
      </c>
      <c r="AG118" s="120">
        <f>Assumptions!$G$26</f>
        <v>1120</v>
      </c>
      <c r="AH118" s="119" t="s">
        <v>6</v>
      </c>
      <c r="AI118" s="116"/>
      <c r="AJ118" s="119"/>
      <c r="AK118" s="116"/>
      <c r="AL118" s="116"/>
      <c r="AM118" s="121"/>
    </row>
    <row r="119" spans="1:39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U119" s="126"/>
      <c r="V119" s="114"/>
      <c r="W119" s="139"/>
      <c r="X119" s="122"/>
      <c r="Y119" s="114"/>
      <c r="Z119" s="122"/>
      <c r="AA119" s="114"/>
      <c r="AB119" s="114"/>
      <c r="AC119" s="128"/>
      <c r="AD119" s="88"/>
      <c r="AE119" s="126"/>
      <c r="AF119" s="114"/>
      <c r="AG119" s="139"/>
      <c r="AH119" s="122"/>
      <c r="AI119" s="114"/>
      <c r="AJ119" s="122"/>
      <c r="AK119" s="114"/>
      <c r="AL119" s="114"/>
      <c r="AM119" s="128"/>
    </row>
    <row r="120" spans="1:39" ht="11.1" customHeight="1" x14ac:dyDescent="0.25">
      <c r="A120" s="6" t="s">
        <v>99</v>
      </c>
      <c r="B120" s="1"/>
      <c r="E120" s="40"/>
      <c r="F120" s="19"/>
      <c r="I120" s="20">
        <f>SUM((A90*E107)+(A91*E108)+(A92*E109)+(A95*E107)+(A96*E108)+(A97*E109)+(A100*E107)+(A101*E108)+(A102*E109))*Assumptions!$D$211</f>
        <v>135421.90995175552</v>
      </c>
      <c r="K120" s="6" t="s">
        <v>99</v>
      </c>
      <c r="L120" s="1"/>
      <c r="O120" s="40"/>
      <c r="P120" s="19"/>
      <c r="S120" s="20">
        <f>SUM((K90*O107)+(K91*O108)+(K92*O109)+(K95*O107)+(K96*O108)+(K97*O109)+(K100*O107)+(K101*O108)+(K102*O109))*Assumptions!$D$211</f>
        <v>332236.72801387595</v>
      </c>
      <c r="U120" s="91" t="s">
        <v>99</v>
      </c>
      <c r="V120" s="111"/>
      <c r="W120" s="88"/>
      <c r="X120" s="88"/>
      <c r="Y120" s="132"/>
      <c r="Z120" s="119"/>
      <c r="AA120" s="88"/>
      <c r="AB120" s="88"/>
      <c r="AC120" s="121">
        <f>SUM((U90*Y107)+(U91*Y108)+(U92*Y109)+(U95*Y107)+(U96*Y108)+(U97*Y109)+(U100*Y107)+(U101*Y108)+(U102*Y109))*Assumptions!$D$211</f>
        <v>498355.09202081396</v>
      </c>
      <c r="AD120" s="88"/>
      <c r="AE120" s="91" t="s">
        <v>99</v>
      </c>
      <c r="AF120" s="111"/>
      <c r="AG120" s="88"/>
      <c r="AH120" s="88"/>
      <c r="AI120" s="132"/>
      <c r="AJ120" s="119"/>
      <c r="AK120" s="88"/>
      <c r="AL120" s="88"/>
      <c r="AM120" s="121">
        <f>SUM((AE90*AI107)+(AE91*AI108)+(AE92*AI109)+(AE95*AI107)+(AE96*AI108)+(AE97*AI109)+(AE100*AI107)+(AE101*AI108)+(AE102*AI109))*Assumptions!$D$211</f>
        <v>713365.2776446119</v>
      </c>
    </row>
    <row r="121" spans="1:39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441585.60000000003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433379.2</v>
      </c>
      <c r="U121" s="91" t="s">
        <v>87</v>
      </c>
      <c r="V121" s="91"/>
      <c r="W121" s="116"/>
      <c r="X121" s="116"/>
      <c r="Y121" s="140">
        <f>Assumptions!$E$41</f>
        <v>0.08</v>
      </c>
      <c r="Z121" s="119" t="s">
        <v>13</v>
      </c>
      <c r="AA121" s="116"/>
      <c r="AB121" s="116"/>
      <c r="AC121" s="121">
        <f>SUM(AC114:AC118)*Y121</f>
        <v>425172.8</v>
      </c>
      <c r="AD121" s="88"/>
      <c r="AE121" s="91" t="s">
        <v>87</v>
      </c>
      <c r="AF121" s="91"/>
      <c r="AG121" s="116"/>
      <c r="AH121" s="116"/>
      <c r="AI121" s="140">
        <f>Assumptions!$E$41</f>
        <v>0.08</v>
      </c>
      <c r="AJ121" s="119" t="s">
        <v>13</v>
      </c>
      <c r="AK121" s="116"/>
      <c r="AL121" s="116"/>
      <c r="AM121" s="121">
        <f>SUM(AM114:AM118)*AI121</f>
        <v>425172.8</v>
      </c>
    </row>
    <row r="122" spans="1:39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58377.412499999999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59671.654999999999</v>
      </c>
      <c r="U122" s="91" t="s">
        <v>14</v>
      </c>
      <c r="V122" s="91"/>
      <c r="W122" s="116"/>
      <c r="X122" s="116"/>
      <c r="Y122" s="140">
        <f>Assumptions!$E$42</f>
        <v>5.0000000000000001E-3</v>
      </c>
      <c r="Z122" s="119" t="s">
        <v>15</v>
      </c>
      <c r="AA122" s="116"/>
      <c r="AB122" s="116"/>
      <c r="AC122" s="121">
        <f>AC104*Y122</f>
        <v>55639.982499999998</v>
      </c>
      <c r="AD122" s="88"/>
      <c r="AE122" s="91" t="s">
        <v>14</v>
      </c>
      <c r="AF122" s="91"/>
      <c r="AG122" s="116"/>
      <c r="AH122" s="116"/>
      <c r="AI122" s="140">
        <f>Assumptions!$E$42</f>
        <v>5.0000000000000001E-3</v>
      </c>
      <c r="AJ122" s="119" t="s">
        <v>15</v>
      </c>
      <c r="AK122" s="116"/>
      <c r="AL122" s="116"/>
      <c r="AM122" s="121">
        <f>AM104*AI122</f>
        <v>66424.92362500001</v>
      </c>
    </row>
    <row r="123" spans="1:39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60718.02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59589.64</v>
      </c>
      <c r="U123" s="91" t="s">
        <v>16</v>
      </c>
      <c r="V123" s="91"/>
      <c r="W123" s="116"/>
      <c r="X123" s="116"/>
      <c r="Y123" s="140">
        <f>Assumptions!$E$43</f>
        <v>1.0999999999999999E-2</v>
      </c>
      <c r="Z123" s="119" t="s">
        <v>13</v>
      </c>
      <c r="AA123" s="116"/>
      <c r="AB123" s="116"/>
      <c r="AC123" s="121">
        <f>SUM(AC114:AC118)*Y123</f>
        <v>58461.259999999995</v>
      </c>
      <c r="AD123" s="88"/>
      <c r="AE123" s="91" t="s">
        <v>16</v>
      </c>
      <c r="AF123" s="91"/>
      <c r="AG123" s="116"/>
      <c r="AH123" s="116"/>
      <c r="AI123" s="140">
        <f>Assumptions!$E$43</f>
        <v>1.0999999999999999E-2</v>
      </c>
      <c r="AJ123" s="119" t="s">
        <v>13</v>
      </c>
      <c r="AK123" s="116"/>
      <c r="AL123" s="116"/>
      <c r="AM123" s="121">
        <f>SUM(AM114:AM118)*AI123</f>
        <v>58461.259999999995</v>
      </c>
    </row>
    <row r="124" spans="1:39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223546.5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216752</v>
      </c>
      <c r="U124" s="91" t="s">
        <v>17</v>
      </c>
      <c r="V124" s="91"/>
      <c r="W124" s="116"/>
      <c r="X124" s="116"/>
      <c r="Y124" s="140">
        <f>Assumptions!$E$44</f>
        <v>0.02</v>
      </c>
      <c r="Z124" s="119" t="s">
        <v>45</v>
      </c>
      <c r="AA124" s="116"/>
      <c r="AB124" s="116"/>
      <c r="AC124" s="121">
        <f>SUM(AC83:AC87)*Y124</f>
        <v>189658</v>
      </c>
      <c r="AD124" s="88"/>
      <c r="AE124" s="91" t="s">
        <v>17</v>
      </c>
      <c r="AF124" s="91"/>
      <c r="AG124" s="116"/>
      <c r="AH124" s="116"/>
      <c r="AI124" s="140">
        <f>Assumptions!$E$44</f>
        <v>0.02</v>
      </c>
      <c r="AJ124" s="119" t="s">
        <v>45</v>
      </c>
      <c r="AK124" s="116"/>
      <c r="AL124" s="116"/>
      <c r="AM124" s="121">
        <f>SUM(AM83:AM87)*AI124</f>
        <v>226520.98</v>
      </c>
    </row>
    <row r="125" spans="1:39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282762.09549758781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287473.83640069381</v>
      </c>
      <c r="U125" s="91" t="s">
        <v>18</v>
      </c>
      <c r="V125" s="91"/>
      <c r="W125" s="141"/>
      <c r="X125" s="116"/>
      <c r="Y125" s="140">
        <f>Assumptions!$E$45</f>
        <v>0.05</v>
      </c>
      <c r="Z125" s="119" t="s">
        <v>13</v>
      </c>
      <c r="AA125" s="116"/>
      <c r="AB125" s="116"/>
      <c r="AC125" s="121">
        <f>SUM(AC114:AC120)*Y125</f>
        <v>290650.75460104074</v>
      </c>
      <c r="AD125" s="88"/>
      <c r="AE125" s="91" t="s">
        <v>18</v>
      </c>
      <c r="AF125" s="91"/>
      <c r="AG125" s="141"/>
      <c r="AH125" s="116"/>
      <c r="AI125" s="140">
        <f>Assumptions!$E$45</f>
        <v>0.05</v>
      </c>
      <c r="AJ125" s="119" t="s">
        <v>13</v>
      </c>
      <c r="AK125" s="116"/>
      <c r="AL125" s="116"/>
      <c r="AM125" s="121">
        <f>SUM(AM114:AM120)*AI125</f>
        <v>301401.26388223062</v>
      </c>
    </row>
    <row r="126" spans="1:39" ht="11.1" customHeight="1" x14ac:dyDescent="0.25">
      <c r="A126" s="6" t="s">
        <v>19</v>
      </c>
      <c r="B126" s="1"/>
      <c r="E126" s="59">
        <f>Assumptions!$E$46</f>
        <v>3000</v>
      </c>
      <c r="F126" s="19" t="s">
        <v>46</v>
      </c>
      <c r="I126" s="23">
        <f>A103*E126</f>
        <v>150000</v>
      </c>
      <c r="K126" s="6" t="s">
        <v>19</v>
      </c>
      <c r="L126" s="1"/>
      <c r="O126" s="59">
        <f>Assumptions!$E$46</f>
        <v>3000</v>
      </c>
      <c r="P126" s="19" t="s">
        <v>46</v>
      </c>
      <c r="S126" s="23">
        <f>K103*O126</f>
        <v>150000.00000000006</v>
      </c>
      <c r="U126" s="91" t="s">
        <v>19</v>
      </c>
      <c r="V126" s="111"/>
      <c r="W126" s="88"/>
      <c r="X126" s="88"/>
      <c r="Y126" s="142">
        <f>Assumptions!$E$46</f>
        <v>3000</v>
      </c>
      <c r="Z126" s="119" t="s">
        <v>46</v>
      </c>
      <c r="AA126" s="88"/>
      <c r="AB126" s="88"/>
      <c r="AC126" s="124">
        <f>U103*Y126</f>
        <v>150000</v>
      </c>
      <c r="AD126" s="88"/>
      <c r="AE126" s="91" t="s">
        <v>19</v>
      </c>
      <c r="AF126" s="111"/>
      <c r="AG126" s="88"/>
      <c r="AH126" s="88"/>
      <c r="AI126" s="142">
        <f>Assumptions!$E$46</f>
        <v>3000</v>
      </c>
      <c r="AJ126" s="119" t="s">
        <v>46</v>
      </c>
      <c r="AK126" s="88"/>
      <c r="AL126" s="88"/>
      <c r="AM126" s="124">
        <f>AE103*AI126</f>
        <v>150000</v>
      </c>
    </row>
    <row r="127" spans="1:39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407061.13812505989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422983.8977672162</v>
      </c>
      <c r="U127" s="91" t="s">
        <v>88</v>
      </c>
      <c r="V127" s="91"/>
      <c r="W127" s="136">
        <f>Assumptions!$C$47</f>
        <v>0.05</v>
      </c>
      <c r="X127" s="132">
        <f>Assumptions!$D$47</f>
        <v>12</v>
      </c>
      <c r="Y127" s="119" t="s">
        <v>21</v>
      </c>
      <c r="Z127" s="116"/>
      <c r="AA127" s="132">
        <f>Assumptions!$G$47</f>
        <v>6</v>
      </c>
      <c r="AB127" s="119" t="s">
        <v>79</v>
      </c>
      <c r="AC127" s="121">
        <f>(((SUM(AC107:AC112)*POWER((1+W127/12),((X127+AA127)/12)*12))-SUM(AC107:AC112))      +           ((((SUM(AC114:AC126)*POWER((1+W127/12),((X127+AA127)/12)*12))-SUM(AC114:AC126))*0.5)))</f>
        <v>404919.91252640844</v>
      </c>
      <c r="AD127" s="88"/>
      <c r="AE127" s="91" t="s">
        <v>88</v>
      </c>
      <c r="AF127" s="91"/>
      <c r="AG127" s="136">
        <f>Assumptions!$C$47</f>
        <v>0.05</v>
      </c>
      <c r="AH127" s="132">
        <f>Assumptions!$D$47</f>
        <v>12</v>
      </c>
      <c r="AI127" s="119" t="s">
        <v>21</v>
      </c>
      <c r="AJ127" s="116"/>
      <c r="AK127" s="132">
        <f>Assumptions!$G$47</f>
        <v>6</v>
      </c>
      <c r="AL127" s="119" t="s">
        <v>79</v>
      </c>
      <c r="AM127" s="121">
        <f>(((SUM(AM107:AM112)*POWER((1+AG127/12),((AH127+AK127)/12)*12))-SUM(AM107:AM112))      +           ((((SUM(AM114:AM126)*POWER((1+AG127/12),((AH127+AK127)/12)*12))-SUM(AM114:AM126))*0.5)))</f>
        <v>473179.82235027757</v>
      </c>
    </row>
    <row r="128" spans="1:39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85239.050689905096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87708.442053864288</v>
      </c>
      <c r="U128" s="91" t="s">
        <v>22</v>
      </c>
      <c r="V128" s="91"/>
      <c r="W128" s="136">
        <f>Assumptions!$C$48</f>
        <v>0.01</v>
      </c>
      <c r="X128" s="119" t="s">
        <v>23</v>
      </c>
      <c r="Y128" s="116"/>
      <c r="Z128" s="116"/>
      <c r="AA128" s="116"/>
      <c r="AB128" s="116"/>
      <c r="AC128" s="121">
        <f>SUM(AC107:AC125)*W128</f>
        <v>85515.3639184723</v>
      </c>
      <c r="AD128" s="88"/>
      <c r="AE128" s="91" t="s">
        <v>22</v>
      </c>
      <c r="AF128" s="91"/>
      <c r="AG128" s="136">
        <f>Assumptions!$C$48</f>
        <v>0.01</v>
      </c>
      <c r="AH128" s="119" t="s">
        <v>23</v>
      </c>
      <c r="AI128" s="116"/>
      <c r="AJ128" s="116"/>
      <c r="AK128" s="116"/>
      <c r="AL128" s="116"/>
      <c r="AM128" s="121">
        <f>SUM(AM107:AM125)*AG128</f>
        <v>95665.633688900547</v>
      </c>
    </row>
    <row r="129" spans="1:39" ht="11.1" customHeight="1" x14ac:dyDescent="0.25">
      <c r="A129" s="6" t="s">
        <v>24</v>
      </c>
      <c r="B129" s="6"/>
      <c r="C129" s="61" t="s">
        <v>103</v>
      </c>
      <c r="D129" s="32">
        <f>Assumptions!$D$49</f>
        <v>0.2</v>
      </c>
      <c r="E129" s="19" t="s">
        <v>25</v>
      </c>
      <c r="F129" s="61" t="s">
        <v>104</v>
      </c>
      <c r="G129" s="32">
        <f>Assumptions!$G$49</f>
        <v>0.06</v>
      </c>
      <c r="H129" s="19" t="s">
        <v>127</v>
      </c>
      <c r="I129" s="20">
        <f>SUM(I83:I87)*D129+I116*G129</f>
        <v>2263044.6</v>
      </c>
      <c r="K129" s="6" t="s">
        <v>24</v>
      </c>
      <c r="L129" s="6"/>
      <c r="M129" s="61" t="s">
        <v>103</v>
      </c>
      <c r="N129" s="32">
        <f>Assumptions!$D$49</f>
        <v>0.2</v>
      </c>
      <c r="O129" s="19" t="s">
        <v>25</v>
      </c>
      <c r="P129" s="61" t="s">
        <v>104</v>
      </c>
      <c r="Q129" s="32">
        <f>Assumptions!$G$49</f>
        <v>0.06</v>
      </c>
      <c r="R129" s="19" t="s">
        <v>127</v>
      </c>
      <c r="S129" s="20">
        <f>SUM(S83:S87)*N129+S116*Q129</f>
        <v>2222679.2000000002</v>
      </c>
      <c r="U129" s="91" t="s">
        <v>24</v>
      </c>
      <c r="V129" s="91"/>
      <c r="W129" s="133" t="s">
        <v>103</v>
      </c>
      <c r="X129" s="136">
        <f>Assumptions!$D$49</f>
        <v>0.2</v>
      </c>
      <c r="Y129" s="119" t="s">
        <v>25</v>
      </c>
      <c r="Z129" s="133" t="s">
        <v>104</v>
      </c>
      <c r="AA129" s="136">
        <f>Assumptions!$G$49</f>
        <v>0.06</v>
      </c>
      <c r="AB129" s="119" t="s">
        <v>127</v>
      </c>
      <c r="AC129" s="121">
        <f>SUM(AC83:AC87)*X129+AC116*AA129</f>
        <v>1979318.8</v>
      </c>
      <c r="AD129" s="88"/>
      <c r="AE129" s="91" t="s">
        <v>24</v>
      </c>
      <c r="AF129" s="91"/>
      <c r="AG129" s="133" t="s">
        <v>103</v>
      </c>
      <c r="AH129" s="136">
        <f>Assumptions!$D$49</f>
        <v>0.2</v>
      </c>
      <c r="AI129" s="119" t="s">
        <v>25</v>
      </c>
      <c r="AJ129" s="133" t="s">
        <v>104</v>
      </c>
      <c r="AK129" s="136">
        <f>Assumptions!$G$49</f>
        <v>0.06</v>
      </c>
      <c r="AL129" s="119" t="s">
        <v>127</v>
      </c>
      <c r="AM129" s="121">
        <f>SUM(AM83:AM87)*AH129+AM116*AK129</f>
        <v>2347948.6</v>
      </c>
    </row>
    <row r="130" spans="1:39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U130" s="114"/>
      <c r="V130" s="114"/>
      <c r="W130" s="114"/>
      <c r="X130" s="114"/>
      <c r="Y130" s="114"/>
      <c r="Z130" s="114"/>
      <c r="AA130" s="114"/>
      <c r="AB130" s="114"/>
      <c r="AC130" s="128"/>
      <c r="AD130" s="88"/>
      <c r="AE130" s="114"/>
      <c r="AF130" s="114"/>
      <c r="AG130" s="114"/>
      <c r="AH130" s="114"/>
      <c r="AI130" s="114"/>
      <c r="AJ130" s="114"/>
      <c r="AK130" s="114"/>
      <c r="AL130" s="114"/>
      <c r="AM130" s="128"/>
    </row>
    <row r="131" spans="1:39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11429249.857805476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11654215.745207507</v>
      </c>
      <c r="U131" s="113" t="s">
        <v>26</v>
      </c>
      <c r="V131" s="114"/>
      <c r="W131" s="114"/>
      <c r="X131" s="114"/>
      <c r="Y131" s="114"/>
      <c r="Z131" s="114"/>
      <c r="AA131" s="114"/>
      <c r="AB131" s="114"/>
      <c r="AC131" s="130">
        <f>SUM(AC107:AC130)</f>
        <v>11171290.468292112</v>
      </c>
      <c r="AD131" s="88"/>
      <c r="AE131" s="113" t="s">
        <v>26</v>
      </c>
      <c r="AF131" s="114"/>
      <c r="AG131" s="114"/>
      <c r="AH131" s="114"/>
      <c r="AI131" s="114"/>
      <c r="AJ131" s="114"/>
      <c r="AK131" s="114"/>
      <c r="AL131" s="114"/>
      <c r="AM131" s="130">
        <f>SUM(AM107:AM130)</f>
        <v>12633357.424929233</v>
      </c>
    </row>
    <row r="132" spans="1:39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U132" s="116"/>
      <c r="V132" s="116"/>
      <c r="W132" s="116"/>
      <c r="X132" s="116"/>
      <c r="Y132" s="116"/>
      <c r="Z132" s="116"/>
      <c r="AA132" s="116"/>
      <c r="AB132" s="116"/>
      <c r="AC132" s="143"/>
      <c r="AD132" s="88"/>
      <c r="AE132" s="116"/>
      <c r="AF132" s="116"/>
      <c r="AG132" s="116"/>
      <c r="AH132" s="116"/>
      <c r="AI132" s="116"/>
      <c r="AJ132" s="116"/>
      <c r="AK132" s="116"/>
      <c r="AL132" s="116"/>
      <c r="AM132" s="143"/>
    </row>
    <row r="133" spans="1:39" ht="11.1" customHeight="1" x14ac:dyDescent="0.25">
      <c r="A133" s="36" t="s">
        <v>129</v>
      </c>
      <c r="B133" s="37"/>
      <c r="C133" s="37"/>
      <c r="D133" s="37"/>
      <c r="E133" s="37"/>
      <c r="F133" s="37"/>
      <c r="G133" s="37"/>
      <c r="H133" s="37"/>
      <c r="I133" s="38">
        <f>I104-I131</f>
        <v>246232.64219452441</v>
      </c>
      <c r="K133" s="36" t="s">
        <v>129</v>
      </c>
      <c r="L133" s="37"/>
      <c r="M133" s="37"/>
      <c r="N133" s="37"/>
      <c r="O133" s="37"/>
      <c r="P133" s="37"/>
      <c r="Q133" s="37"/>
      <c r="R133" s="37"/>
      <c r="S133" s="38">
        <f>S104-S131</f>
        <v>280115.25479249284</v>
      </c>
      <c r="U133" s="144" t="s">
        <v>129</v>
      </c>
      <c r="V133" s="145"/>
      <c r="W133" s="145"/>
      <c r="X133" s="145"/>
      <c r="Y133" s="145"/>
      <c r="Z133" s="145"/>
      <c r="AA133" s="145"/>
      <c r="AB133" s="145"/>
      <c r="AC133" s="146">
        <f>AC104-AC131</f>
        <v>-43293.968292111531</v>
      </c>
      <c r="AD133" s="88"/>
      <c r="AE133" s="144" t="s">
        <v>129</v>
      </c>
      <c r="AF133" s="145"/>
      <c r="AG133" s="145"/>
      <c r="AH133" s="145"/>
      <c r="AI133" s="145"/>
      <c r="AJ133" s="145"/>
      <c r="AK133" s="145"/>
      <c r="AL133" s="145"/>
      <c r="AM133" s="146">
        <f>AM104-AM131</f>
        <v>651627.30007076822</v>
      </c>
    </row>
    <row r="134" spans="1:39" ht="11.1" customHeight="1" x14ac:dyDescent="0.25">
      <c r="A134" s="36" t="s">
        <v>128</v>
      </c>
      <c r="B134" s="37"/>
      <c r="C134" s="37"/>
      <c r="D134" s="37"/>
      <c r="E134" s="37"/>
      <c r="F134" s="37"/>
      <c r="G134" s="37"/>
      <c r="H134" s="37"/>
      <c r="I134" s="38">
        <f>I133/D80</f>
        <v>54.500363478203717</v>
      </c>
      <c r="K134" s="36" t="s">
        <v>128</v>
      </c>
      <c r="L134" s="37"/>
      <c r="M134" s="37"/>
      <c r="N134" s="37"/>
      <c r="O134" s="37"/>
      <c r="P134" s="37"/>
      <c r="Q134" s="37"/>
      <c r="R134" s="37"/>
      <c r="S134" s="38">
        <f>S133/N80</f>
        <v>69.74981444036176</v>
      </c>
      <c r="U134" s="144" t="s">
        <v>128</v>
      </c>
      <c r="V134" s="145"/>
      <c r="W134" s="145"/>
      <c r="X134" s="145"/>
      <c r="Y134" s="145"/>
      <c r="Z134" s="145"/>
      <c r="AA134" s="145"/>
      <c r="AB134" s="145"/>
      <c r="AC134" s="146">
        <f>AC133/X80</f>
        <v>-12.320423532188824</v>
      </c>
      <c r="AD134" s="88"/>
      <c r="AE134" s="144" t="s">
        <v>128</v>
      </c>
      <c r="AF134" s="145"/>
      <c r="AG134" s="145"/>
      <c r="AH134" s="145"/>
      <c r="AI134" s="145"/>
      <c r="AJ134" s="145"/>
      <c r="AK134" s="145"/>
      <c r="AL134" s="145"/>
      <c r="AM134" s="146">
        <f>AM133/AH80</f>
        <v>185.43747867694032</v>
      </c>
    </row>
    <row r="135" spans="1:39" ht="11.1" customHeight="1" x14ac:dyDescent="0.25"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</row>
    <row r="136" spans="1:39" ht="11.1" customHeight="1" x14ac:dyDescent="0.25"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</row>
    <row r="137" spans="1:39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U137" s="84"/>
      <c r="V137" s="85"/>
      <c r="W137" s="85"/>
      <c r="X137" s="86"/>
      <c r="Y137" s="87"/>
      <c r="Z137" s="87"/>
      <c r="AA137" s="87"/>
      <c r="AB137" s="87"/>
      <c r="AC137" s="87"/>
      <c r="AD137" s="88"/>
      <c r="AE137" s="84"/>
      <c r="AF137" s="85"/>
      <c r="AG137" s="85"/>
      <c r="AH137" s="86"/>
      <c r="AI137" s="87"/>
      <c r="AJ137" s="87"/>
      <c r="AK137" s="87"/>
      <c r="AL137" s="87"/>
      <c r="AM137" s="87"/>
    </row>
    <row r="138" spans="1:39" ht="11.1" customHeight="1" x14ac:dyDescent="0.25">
      <c r="A138" s="2"/>
      <c r="B138" s="2"/>
      <c r="C138" s="2"/>
      <c r="D138" s="338" t="s">
        <v>54</v>
      </c>
      <c r="E138" s="338"/>
      <c r="F138" s="338"/>
      <c r="G138" s="338"/>
      <c r="H138" s="338"/>
      <c r="I138" s="338"/>
      <c r="K138" s="2"/>
      <c r="L138" s="2"/>
      <c r="M138" s="2"/>
      <c r="N138" s="338" t="s">
        <v>54</v>
      </c>
      <c r="O138" s="338"/>
      <c r="P138" s="338"/>
      <c r="Q138" s="338"/>
      <c r="R138" s="338"/>
      <c r="S138" s="338"/>
      <c r="U138" s="84"/>
      <c r="V138" s="84"/>
      <c r="W138" s="84"/>
      <c r="X138" s="337" t="s">
        <v>54</v>
      </c>
      <c r="Y138" s="337"/>
      <c r="Z138" s="337"/>
      <c r="AA138" s="337"/>
      <c r="AB138" s="337"/>
      <c r="AC138" s="337"/>
      <c r="AD138" s="88"/>
      <c r="AE138" s="84"/>
      <c r="AF138" s="84"/>
      <c r="AG138" s="84"/>
      <c r="AH138" s="337" t="s">
        <v>54</v>
      </c>
      <c r="AI138" s="337"/>
      <c r="AJ138" s="337"/>
      <c r="AK138" s="337"/>
      <c r="AL138" s="337"/>
      <c r="AM138" s="337"/>
    </row>
    <row r="139" spans="1:39" ht="11.1" customHeight="1" x14ac:dyDescent="0.25">
      <c r="A139" s="2"/>
      <c r="B139" s="2"/>
      <c r="C139" s="2"/>
      <c r="D139" s="338"/>
      <c r="E139" s="338"/>
      <c r="F139" s="338"/>
      <c r="G139" s="338"/>
      <c r="H139" s="338"/>
      <c r="I139" s="338"/>
      <c r="K139" s="2"/>
      <c r="L139" s="2"/>
      <c r="M139" s="2"/>
      <c r="N139" s="338"/>
      <c r="O139" s="338"/>
      <c r="P139" s="338"/>
      <c r="Q139" s="338"/>
      <c r="R139" s="338"/>
      <c r="S139" s="338"/>
      <c r="U139" s="84"/>
      <c r="V139" s="84"/>
      <c r="W139" s="84"/>
      <c r="X139" s="337"/>
      <c r="Y139" s="337"/>
      <c r="Z139" s="337"/>
      <c r="AA139" s="337"/>
      <c r="AB139" s="337"/>
      <c r="AC139" s="337"/>
      <c r="AD139" s="88"/>
      <c r="AE139" s="84"/>
      <c r="AF139" s="84"/>
      <c r="AG139" s="84"/>
      <c r="AH139" s="337"/>
      <c r="AI139" s="337"/>
      <c r="AJ139" s="337"/>
      <c r="AK139" s="337"/>
      <c r="AL139" s="337"/>
      <c r="AM139" s="337"/>
    </row>
    <row r="140" spans="1:39" ht="11.1" customHeight="1" x14ac:dyDescent="0.25">
      <c r="A140" s="2"/>
      <c r="B140" s="2"/>
      <c r="C140" s="2"/>
      <c r="D140" s="338"/>
      <c r="E140" s="338"/>
      <c r="F140" s="338"/>
      <c r="G140" s="338"/>
      <c r="H140" s="338"/>
      <c r="I140" s="338"/>
      <c r="K140" s="2"/>
      <c r="L140" s="2"/>
      <c r="M140" s="2"/>
      <c r="N140" s="338"/>
      <c r="O140" s="338"/>
      <c r="P140" s="338"/>
      <c r="Q140" s="338"/>
      <c r="R140" s="338"/>
      <c r="S140" s="338"/>
      <c r="U140" s="84"/>
      <c r="V140" s="84"/>
      <c r="W140" s="84"/>
      <c r="X140" s="337"/>
      <c r="Y140" s="337"/>
      <c r="Z140" s="337"/>
      <c r="AA140" s="337"/>
      <c r="AB140" s="337"/>
      <c r="AC140" s="337"/>
      <c r="AD140" s="88"/>
      <c r="AE140" s="84"/>
      <c r="AF140" s="84"/>
      <c r="AG140" s="84"/>
      <c r="AH140" s="337"/>
      <c r="AI140" s="337"/>
      <c r="AJ140" s="337"/>
      <c r="AK140" s="337"/>
      <c r="AL140" s="337"/>
      <c r="AM140" s="337"/>
    </row>
    <row r="141" spans="1:39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U141" s="84"/>
      <c r="V141" s="84"/>
      <c r="W141" s="84"/>
      <c r="X141" s="89"/>
      <c r="Y141" s="89"/>
      <c r="Z141" s="89"/>
      <c r="AA141" s="89"/>
      <c r="AB141" s="89"/>
      <c r="AC141" s="89"/>
      <c r="AD141" s="88"/>
      <c r="AE141" s="84"/>
      <c r="AF141" s="84"/>
      <c r="AG141" s="84"/>
      <c r="AH141" s="89"/>
      <c r="AI141" s="89"/>
      <c r="AJ141" s="89"/>
      <c r="AK141" s="89"/>
      <c r="AL141" s="89"/>
      <c r="AM141" s="89"/>
    </row>
    <row r="142" spans="1:39" ht="11.1" customHeight="1" x14ac:dyDescent="0.25">
      <c r="A142" s="5" t="s">
        <v>0</v>
      </c>
      <c r="B142" s="5"/>
      <c r="C142" s="6"/>
      <c r="D142" s="52" t="str">
        <f>Assumptions!$B$69</f>
        <v>Mixed Residential Medium Scale</v>
      </c>
      <c r="E142" s="44"/>
      <c r="F142" s="44"/>
      <c r="G142" s="45"/>
      <c r="H142" s="17" t="str">
        <f>Assumptions!$D$70</f>
        <v>Apartments</v>
      </c>
      <c r="I142" s="82">
        <f>Assumptions!$C$70</f>
        <v>0</v>
      </c>
      <c r="K142" s="5" t="s">
        <v>0</v>
      </c>
      <c r="L142" s="5"/>
      <c r="M142" s="6"/>
      <c r="N142" s="52" t="str">
        <f>Assumptions!$B$69</f>
        <v>Mixed Residential Medium Scale</v>
      </c>
      <c r="O142" s="44"/>
      <c r="P142" s="44"/>
      <c r="Q142" s="45"/>
      <c r="R142" s="17" t="str">
        <f>Assumptions!$D$70</f>
        <v>Apartments</v>
      </c>
      <c r="S142" s="82">
        <f>Assumptions!$C$70</f>
        <v>0</v>
      </c>
      <c r="U142" s="90" t="s">
        <v>0</v>
      </c>
      <c r="V142" s="90"/>
      <c r="W142" s="91"/>
      <c r="X142" s="95"/>
      <c r="Y142" s="303" t="str">
        <f>Assumptions!$B$69</f>
        <v>Mixed Residential Medium Scale</v>
      </c>
      <c r="Z142" s="149"/>
      <c r="AA142" s="150"/>
      <c r="AB142" s="95" t="str">
        <f>Assumptions!$D$61</f>
        <v>Apartments</v>
      </c>
      <c r="AC142" s="82">
        <f>Assumptions!$C$70</f>
        <v>0</v>
      </c>
      <c r="AD142" s="88"/>
      <c r="AE142" s="90" t="s">
        <v>0</v>
      </c>
      <c r="AF142" s="90"/>
      <c r="AG142" s="91"/>
      <c r="AH142" s="95"/>
      <c r="AI142" s="303" t="str">
        <f>Assumptions!$B$69</f>
        <v>Mixed Residential Medium Scale</v>
      </c>
      <c r="AJ142" s="149"/>
      <c r="AK142" s="150"/>
      <c r="AL142" s="95" t="str">
        <f>Assumptions!$D$61</f>
        <v>Apartments</v>
      </c>
      <c r="AM142" s="82">
        <f>Assumptions!$C$70</f>
        <v>0</v>
      </c>
    </row>
    <row r="143" spans="1:39" ht="11.1" customHeight="1" x14ac:dyDescent="0.25">
      <c r="A143" s="5" t="s">
        <v>1</v>
      </c>
      <c r="B143" s="6"/>
      <c r="C143" s="6"/>
      <c r="D143" s="52" t="s">
        <v>105</v>
      </c>
      <c r="E143" s="44"/>
      <c r="F143" s="44"/>
      <c r="G143" s="46"/>
      <c r="H143" s="17" t="str">
        <f>Assumptions!$D$71</f>
        <v>2 bed houses</v>
      </c>
      <c r="I143" s="82">
        <f>Assumptions!$C$71</f>
        <v>10</v>
      </c>
      <c r="K143" s="5" t="s">
        <v>1</v>
      </c>
      <c r="L143" s="6"/>
      <c r="M143" s="6"/>
      <c r="N143" s="52" t="s">
        <v>105</v>
      </c>
      <c r="O143" s="44"/>
      <c r="P143" s="44"/>
      <c r="Q143" s="46"/>
      <c r="R143" s="17" t="str">
        <f>Assumptions!$D$71</f>
        <v>2 bed houses</v>
      </c>
      <c r="S143" s="82">
        <f>Assumptions!$C$71</f>
        <v>10</v>
      </c>
      <c r="U143" s="90" t="s">
        <v>1</v>
      </c>
      <c r="V143" s="91"/>
      <c r="W143" s="91"/>
      <c r="X143" s="95"/>
      <c r="Y143" s="148" t="s">
        <v>105</v>
      </c>
      <c r="Z143" s="149"/>
      <c r="AA143" s="149"/>
      <c r="AB143" s="95" t="str">
        <f>Assumptions!$D$62</f>
        <v>2 bed houses</v>
      </c>
      <c r="AC143" s="82">
        <f>Assumptions!$C$71</f>
        <v>10</v>
      </c>
      <c r="AD143" s="88"/>
      <c r="AE143" s="90" t="s">
        <v>1</v>
      </c>
      <c r="AF143" s="91"/>
      <c r="AG143" s="91"/>
      <c r="AH143" s="95"/>
      <c r="AI143" s="148" t="s">
        <v>105</v>
      </c>
      <c r="AJ143" s="149"/>
      <c r="AK143" s="149"/>
      <c r="AL143" s="95" t="str">
        <f>Assumptions!$D$62</f>
        <v>2 bed houses</v>
      </c>
      <c r="AM143" s="82">
        <f>Assumptions!$C$71</f>
        <v>10</v>
      </c>
    </row>
    <row r="144" spans="1:39" ht="11.1" customHeight="1" x14ac:dyDescent="0.25">
      <c r="A144" s="5" t="s">
        <v>2</v>
      </c>
      <c r="B144" s="5"/>
      <c r="C144" s="6"/>
      <c r="D144" s="53" t="str">
        <f>Assumptions!A13</f>
        <v>Zone 1</v>
      </c>
      <c r="E144" s="49"/>
      <c r="F144" s="49"/>
      <c r="G144" s="50"/>
      <c r="H144" s="17" t="str">
        <f>Assumptions!$D$72</f>
        <v>3 Bed houses</v>
      </c>
      <c r="I144" s="82">
        <f>Assumptions!$C$72</f>
        <v>25</v>
      </c>
      <c r="K144" s="5" t="s">
        <v>2</v>
      </c>
      <c r="L144" s="5"/>
      <c r="M144" s="6"/>
      <c r="N144" s="51" t="str">
        <f>Assumptions!A14</f>
        <v>Zone 2 Leake Keyworth Bingham</v>
      </c>
      <c r="O144" s="47"/>
      <c r="P144" s="47"/>
      <c r="Q144" s="48"/>
      <c r="R144" s="17" t="str">
        <f>Assumptions!$D$72</f>
        <v>3 Bed houses</v>
      </c>
      <c r="S144" s="82">
        <f>Assumptions!$C$72</f>
        <v>25</v>
      </c>
      <c r="U144" s="90" t="s">
        <v>2</v>
      </c>
      <c r="V144" s="90"/>
      <c r="W144" s="91"/>
      <c r="X144" s="95"/>
      <c r="Y144" s="299" t="str">
        <f>Assumptions!$A$15</f>
        <v>Zone 2</v>
      </c>
      <c r="Z144" s="293"/>
      <c r="AA144" s="294"/>
      <c r="AB144" s="95" t="str">
        <f>Assumptions!$D$63</f>
        <v>3 Bed houses</v>
      </c>
      <c r="AC144" s="82">
        <f>Assumptions!$C$72</f>
        <v>25</v>
      </c>
      <c r="AD144" s="88"/>
      <c r="AE144" s="90" t="s">
        <v>2</v>
      </c>
      <c r="AF144" s="90"/>
      <c r="AG144" s="91"/>
      <c r="AH144" s="95"/>
      <c r="AI144" s="300" t="str">
        <f>Assumptions!$A$16</f>
        <v>Zone 3</v>
      </c>
      <c r="AJ144" s="291"/>
      <c r="AK144" s="292"/>
      <c r="AL144" s="95" t="str">
        <f>Assumptions!$D$63</f>
        <v>3 Bed houses</v>
      </c>
      <c r="AM144" s="82">
        <f>Assumptions!$C$72</f>
        <v>25</v>
      </c>
    </row>
    <row r="145" spans="1:39" ht="11.1" customHeight="1" x14ac:dyDescent="0.25">
      <c r="A145" s="5" t="s">
        <v>3</v>
      </c>
      <c r="B145" s="5"/>
      <c r="C145" s="6"/>
      <c r="D145" s="10">
        <f>SUM(I142:I146)</f>
        <v>50</v>
      </c>
      <c r="E145" s="39" t="s">
        <v>67</v>
      </c>
      <c r="F145" s="65">
        <f>(Assumptions!C70/Assumptions!A215)+(Assumptions!C71/Assumptions!B215)+(Assumptions!C72/Assumptions!C215)+(Assumptions!C73/Assumptions!D215)+(Assumptions!C74/Assumptions!E215)</f>
        <v>1.6142857142857143</v>
      </c>
      <c r="G145" s="64" t="s">
        <v>108</v>
      </c>
      <c r="H145" s="17" t="str">
        <f>Assumptions!$D$73</f>
        <v>4 bed houses</v>
      </c>
      <c r="I145" s="82">
        <f>Assumptions!$C$73</f>
        <v>10</v>
      </c>
      <c r="K145" s="5" t="s">
        <v>3</v>
      </c>
      <c r="L145" s="5"/>
      <c r="M145" s="6"/>
      <c r="N145" s="10">
        <f>SUM(S142:S146)</f>
        <v>50</v>
      </c>
      <c r="O145" s="39" t="s">
        <v>67</v>
      </c>
      <c r="P145" s="65">
        <f>F145</f>
        <v>1.6142857142857143</v>
      </c>
      <c r="Q145" s="64" t="s">
        <v>108</v>
      </c>
      <c r="R145" s="17" t="str">
        <f>Assumptions!$D$73</f>
        <v>4 bed houses</v>
      </c>
      <c r="S145" s="82">
        <f>Assumptions!$C$73</f>
        <v>10</v>
      </c>
      <c r="U145" s="90" t="s">
        <v>3</v>
      </c>
      <c r="V145" s="90"/>
      <c r="W145" s="91"/>
      <c r="X145" s="104">
        <f>SUM(AC142:AC146)</f>
        <v>50</v>
      </c>
      <c r="Y145" s="105" t="s">
        <v>55</v>
      </c>
      <c r="Z145" s="155">
        <f>P145</f>
        <v>1.6142857142857143</v>
      </c>
      <c r="AA145" s="156" t="s">
        <v>108</v>
      </c>
      <c r="AB145" s="95" t="str">
        <f>Assumptions!$D$64</f>
        <v>4 bed houses</v>
      </c>
      <c r="AC145" s="82">
        <f>Assumptions!$C$73</f>
        <v>10</v>
      </c>
      <c r="AD145" s="88"/>
      <c r="AE145" s="90" t="s">
        <v>3</v>
      </c>
      <c r="AF145" s="90"/>
      <c r="AG145" s="91"/>
      <c r="AH145" s="104">
        <f>SUM(AM142:AM146)</f>
        <v>50</v>
      </c>
      <c r="AI145" s="105" t="s">
        <v>55</v>
      </c>
      <c r="AJ145" s="155">
        <f>Z145</f>
        <v>1.6142857142857143</v>
      </c>
      <c r="AK145" s="156" t="s">
        <v>108</v>
      </c>
      <c r="AL145" s="95" t="str">
        <f>Assumptions!$D$64</f>
        <v>4 bed houses</v>
      </c>
      <c r="AM145" s="82">
        <f>Assumptions!$C$73</f>
        <v>10</v>
      </c>
    </row>
    <row r="146" spans="1:39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Assumptions!$C$74</f>
        <v>5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Assumptions!$C$74</f>
        <v>5</v>
      </c>
      <c r="U146" s="111"/>
      <c r="V146" s="111"/>
      <c r="W146" s="111"/>
      <c r="X146" s="111"/>
      <c r="Y146" s="111"/>
      <c r="Z146" s="111"/>
      <c r="AA146" s="157"/>
      <c r="AB146" s="95" t="str">
        <f>Assumptions!$D$65</f>
        <v>5 bed house</v>
      </c>
      <c r="AC146" s="82">
        <f>Assumptions!$C$74</f>
        <v>5</v>
      </c>
      <c r="AD146" s="88"/>
      <c r="AE146" s="111"/>
      <c r="AF146" s="111"/>
      <c r="AG146" s="111"/>
      <c r="AH146" s="111"/>
      <c r="AI146" s="111"/>
      <c r="AJ146" s="111"/>
      <c r="AK146" s="157"/>
      <c r="AL146" s="95" t="str">
        <f>Assumptions!$D$65</f>
        <v>5 bed house</v>
      </c>
      <c r="AM146" s="82">
        <f>Assumptions!$C$74</f>
        <v>5</v>
      </c>
    </row>
    <row r="147" spans="1:39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U147" s="111"/>
      <c r="V147" s="111"/>
      <c r="W147" s="111"/>
      <c r="X147" s="111"/>
      <c r="Y147" s="111"/>
      <c r="Z147" s="111"/>
      <c r="AA147" s="106"/>
      <c r="AB147" s="111"/>
      <c r="AC147" s="111"/>
      <c r="AD147" s="88"/>
      <c r="AE147" s="111"/>
      <c r="AF147" s="111"/>
      <c r="AG147" s="111"/>
      <c r="AH147" s="111"/>
      <c r="AI147" s="111"/>
      <c r="AJ147" s="111"/>
      <c r="AK147" s="106"/>
      <c r="AL147" s="111"/>
      <c r="AM147" s="111"/>
    </row>
    <row r="148" spans="1:39" ht="11.1" customHeight="1" x14ac:dyDescent="0.25">
      <c r="A148" s="5" t="s">
        <v>59</v>
      </c>
      <c r="B148" s="6"/>
      <c r="C148" s="6"/>
      <c r="D148" s="10">
        <f>(A151*C151)+(A152*C152)+(A153*C153)+(A154*C154)+(A155*C155)</f>
        <v>5020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5020</v>
      </c>
      <c r="O148" s="39" t="s">
        <v>60</v>
      </c>
      <c r="P148" s="8"/>
      <c r="Q148" s="11"/>
      <c r="R148" s="17"/>
      <c r="S148" s="8"/>
      <c r="U148" s="90" t="s">
        <v>59</v>
      </c>
      <c r="V148" s="91"/>
      <c r="W148" s="91"/>
      <c r="X148" s="104">
        <f>(U151*W151)+(U152*W152)+(U153*W153)+(U154*W154)+(U155*W155)</f>
        <v>5020</v>
      </c>
      <c r="Y148" s="105" t="s">
        <v>60</v>
      </c>
      <c r="Z148" s="106"/>
      <c r="AA148" s="112"/>
      <c r="AB148" s="95"/>
      <c r="AC148" s="106"/>
      <c r="AD148" s="88"/>
      <c r="AE148" s="90" t="s">
        <v>59</v>
      </c>
      <c r="AF148" s="91"/>
      <c r="AG148" s="91"/>
      <c r="AH148" s="104">
        <f>(AE151*AG151)+(AE152*AG152)+(AE153*AG153)+(AE154*AG154)+(AE155*AG155)</f>
        <v>5020</v>
      </c>
      <c r="AI148" s="105" t="s">
        <v>60</v>
      </c>
      <c r="AJ148" s="106"/>
      <c r="AK148" s="112"/>
      <c r="AL148" s="95"/>
      <c r="AM148" s="106"/>
    </row>
    <row r="149" spans="1:39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U149" s="113" t="s">
        <v>4</v>
      </c>
      <c r="V149" s="114"/>
      <c r="W149" s="114"/>
      <c r="X149" s="114"/>
      <c r="Y149" s="114"/>
      <c r="Z149" s="114"/>
      <c r="AA149" s="114"/>
      <c r="AB149" s="114"/>
      <c r="AC149" s="115"/>
      <c r="AD149" s="88"/>
      <c r="AE149" s="113" t="s">
        <v>4</v>
      </c>
      <c r="AF149" s="114"/>
      <c r="AG149" s="114"/>
      <c r="AH149" s="114"/>
      <c r="AI149" s="114"/>
      <c r="AJ149" s="114"/>
      <c r="AK149" s="114"/>
      <c r="AL149" s="114"/>
      <c r="AM149" s="115"/>
    </row>
    <row r="150" spans="1:39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U150" s="91" t="s">
        <v>62</v>
      </c>
      <c r="V150" s="91"/>
      <c r="W150" s="116"/>
      <c r="X150" s="116"/>
      <c r="Y150" s="116"/>
      <c r="Z150" s="116"/>
      <c r="AA150" s="116"/>
      <c r="AB150" s="116"/>
      <c r="AC150" s="106"/>
      <c r="AD150" s="88"/>
      <c r="AE150" s="91" t="s">
        <v>62</v>
      </c>
      <c r="AF150" s="91"/>
      <c r="AG150" s="116"/>
      <c r="AH150" s="116"/>
      <c r="AI150" s="116"/>
      <c r="AJ150" s="116"/>
      <c r="AK150" s="116"/>
      <c r="AL150" s="116"/>
      <c r="AM150" s="106"/>
    </row>
    <row r="151" spans="1:39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2400</v>
      </c>
      <c r="F151" s="19" t="s">
        <v>6</v>
      </c>
      <c r="G151" s="15"/>
      <c r="H151" s="15"/>
      <c r="I151" s="20">
        <f>A151*C151*E151</f>
        <v>0</v>
      </c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2700</v>
      </c>
      <c r="P151" s="19" t="s">
        <v>6</v>
      </c>
      <c r="Q151" s="15"/>
      <c r="R151" s="15"/>
      <c r="S151" s="20">
        <f>K151*M151*O151</f>
        <v>0</v>
      </c>
      <c r="U151" s="117">
        <f>AC142</f>
        <v>0</v>
      </c>
      <c r="V151" s="95" t="s">
        <v>31</v>
      </c>
      <c r="W151" s="118">
        <f>Assumptions!$B$22</f>
        <v>65</v>
      </c>
      <c r="X151" s="119" t="s">
        <v>5</v>
      </c>
      <c r="Y151" s="120">
        <f>Assumptions!$C$34</f>
        <v>2700</v>
      </c>
      <c r="Z151" s="119" t="s">
        <v>6</v>
      </c>
      <c r="AA151" s="116"/>
      <c r="AB151" s="116"/>
      <c r="AC151" s="121">
        <f>U151*W151*Y151</f>
        <v>0</v>
      </c>
      <c r="AD151" s="88"/>
      <c r="AE151" s="117">
        <f>AM142</f>
        <v>0</v>
      </c>
      <c r="AF151" s="95" t="s">
        <v>31</v>
      </c>
      <c r="AG151" s="118">
        <f>Assumptions!$B$22</f>
        <v>65</v>
      </c>
      <c r="AH151" s="119" t="s">
        <v>5</v>
      </c>
      <c r="AI151" s="120">
        <f>Assumptions!$C$35</f>
        <v>2853</v>
      </c>
      <c r="AJ151" s="119" t="s">
        <v>6</v>
      </c>
      <c r="AK151" s="116"/>
      <c r="AL151" s="116"/>
      <c r="AM151" s="121">
        <f>AE151*AG151*AI151</f>
        <v>0</v>
      </c>
    </row>
    <row r="152" spans="1:39" ht="11.1" customHeight="1" x14ac:dyDescent="0.25">
      <c r="A152" s="16">
        <f>I143*(100%-C146)</f>
        <v>10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2550</v>
      </c>
      <c r="F152" s="19" t="s">
        <v>6</v>
      </c>
      <c r="G152" s="15"/>
      <c r="H152" s="15"/>
      <c r="I152" s="20">
        <f>A152*C152*E152</f>
        <v>1912500</v>
      </c>
      <c r="K152" s="16">
        <f>S143*(100%-M146)</f>
        <v>10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2800</v>
      </c>
      <c r="P152" s="19" t="s">
        <v>6</v>
      </c>
      <c r="Q152" s="15"/>
      <c r="R152" s="15"/>
      <c r="S152" s="20">
        <f>K152*M152*O152</f>
        <v>2100000</v>
      </c>
      <c r="U152" s="117">
        <f t="shared" ref="U152:U155" si="0">AC143</f>
        <v>10</v>
      </c>
      <c r="V152" s="95" t="s">
        <v>32</v>
      </c>
      <c r="W152" s="118">
        <f>Assumptions!$B$23</f>
        <v>75</v>
      </c>
      <c r="X152" s="119" t="s">
        <v>5</v>
      </c>
      <c r="Y152" s="120">
        <f>Assumptions!$D$34</f>
        <v>2800</v>
      </c>
      <c r="Z152" s="119" t="s">
        <v>6</v>
      </c>
      <c r="AA152" s="116"/>
      <c r="AB152" s="116"/>
      <c r="AC152" s="121">
        <f>U152*W152*Y152</f>
        <v>2100000</v>
      </c>
      <c r="AD152" s="88"/>
      <c r="AE152" s="117">
        <f t="shared" ref="AE152:AE155" si="1">AM143</f>
        <v>10</v>
      </c>
      <c r="AF152" s="95" t="s">
        <v>32</v>
      </c>
      <c r="AG152" s="118">
        <f>Assumptions!$B$23</f>
        <v>75</v>
      </c>
      <c r="AH152" s="119" t="s">
        <v>5</v>
      </c>
      <c r="AI152" s="120">
        <f>Assumptions!$D$35</f>
        <v>3390</v>
      </c>
      <c r="AJ152" s="119" t="s">
        <v>6</v>
      </c>
      <c r="AK152" s="116"/>
      <c r="AL152" s="116"/>
      <c r="AM152" s="121">
        <f>AE152*AG152*AI152</f>
        <v>2542500</v>
      </c>
    </row>
    <row r="153" spans="1:39" ht="11.1" customHeight="1" x14ac:dyDescent="0.25">
      <c r="A153" s="16">
        <f>I144*(100%-C146)</f>
        <v>25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2475</v>
      </c>
      <c r="F153" s="19" t="s">
        <v>6</v>
      </c>
      <c r="G153" s="15"/>
      <c r="H153" s="15"/>
      <c r="I153" s="20">
        <f>A153*C153*E153</f>
        <v>5568750</v>
      </c>
      <c r="K153" s="16">
        <f>S144*(100%-M146)</f>
        <v>25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2700</v>
      </c>
      <c r="P153" s="19" t="s">
        <v>6</v>
      </c>
      <c r="Q153" s="15"/>
      <c r="R153" s="15"/>
      <c r="S153" s="20">
        <f>K153*M153*O153</f>
        <v>6075000</v>
      </c>
      <c r="U153" s="117">
        <f t="shared" si="0"/>
        <v>25</v>
      </c>
      <c r="V153" s="95" t="s">
        <v>33</v>
      </c>
      <c r="W153" s="118">
        <f>Assumptions!$B$24</f>
        <v>90</v>
      </c>
      <c r="X153" s="119" t="s">
        <v>5</v>
      </c>
      <c r="Y153" s="120">
        <f>Assumptions!$E$34</f>
        <v>2700</v>
      </c>
      <c r="Z153" s="119" t="s">
        <v>6</v>
      </c>
      <c r="AA153" s="116"/>
      <c r="AB153" s="116"/>
      <c r="AC153" s="121">
        <f>U153*W153*Y153</f>
        <v>6075000</v>
      </c>
      <c r="AD153" s="88"/>
      <c r="AE153" s="117">
        <f t="shared" si="1"/>
        <v>25</v>
      </c>
      <c r="AF153" s="95" t="s">
        <v>33</v>
      </c>
      <c r="AG153" s="118">
        <f>Assumptions!$B$24</f>
        <v>90</v>
      </c>
      <c r="AH153" s="119" t="s">
        <v>5</v>
      </c>
      <c r="AI153" s="120">
        <f>Assumptions!$E$35</f>
        <v>3337</v>
      </c>
      <c r="AJ153" s="119" t="s">
        <v>6</v>
      </c>
      <c r="AK153" s="116"/>
      <c r="AL153" s="116"/>
      <c r="AM153" s="121">
        <f>AE153*AG153*AI153</f>
        <v>7508250</v>
      </c>
    </row>
    <row r="154" spans="1:39" ht="11.1" customHeight="1" x14ac:dyDescent="0.25">
      <c r="A154" s="16">
        <f>I145*(100%-C146)</f>
        <v>10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2475</v>
      </c>
      <c r="F154" s="19" t="s">
        <v>6</v>
      </c>
      <c r="G154" s="15"/>
      <c r="H154" s="15"/>
      <c r="I154" s="20">
        <f>A154*C154*E154</f>
        <v>2970000</v>
      </c>
      <c r="K154" s="16">
        <f>S145*(100%-M146)</f>
        <v>10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2700</v>
      </c>
      <c r="P154" s="19" t="s">
        <v>6</v>
      </c>
      <c r="Q154" s="15"/>
      <c r="R154" s="15"/>
      <c r="S154" s="20">
        <f>K154*M154*O154</f>
        <v>3240000</v>
      </c>
      <c r="U154" s="117">
        <f t="shared" si="0"/>
        <v>10</v>
      </c>
      <c r="V154" s="95" t="s">
        <v>34</v>
      </c>
      <c r="W154" s="118">
        <f>Assumptions!$B$25</f>
        <v>120</v>
      </c>
      <c r="X154" s="119" t="s">
        <v>5</v>
      </c>
      <c r="Y154" s="120">
        <f>Assumptions!$F$34</f>
        <v>2700</v>
      </c>
      <c r="Z154" s="119" t="s">
        <v>6</v>
      </c>
      <c r="AA154" s="116"/>
      <c r="AB154" s="116"/>
      <c r="AC154" s="121">
        <f>U154*W154*Y154</f>
        <v>3240000</v>
      </c>
      <c r="AD154" s="88"/>
      <c r="AE154" s="117">
        <f t="shared" si="1"/>
        <v>10</v>
      </c>
      <c r="AF154" s="95" t="s">
        <v>34</v>
      </c>
      <c r="AG154" s="118">
        <f>Assumptions!$B$25</f>
        <v>120</v>
      </c>
      <c r="AH154" s="119" t="s">
        <v>5</v>
      </c>
      <c r="AI154" s="120">
        <f>Assumptions!$F$35</f>
        <v>3122</v>
      </c>
      <c r="AJ154" s="119" t="s">
        <v>6</v>
      </c>
      <c r="AK154" s="116"/>
      <c r="AL154" s="116"/>
      <c r="AM154" s="121">
        <f>AE154*AG154*AI154</f>
        <v>3746400</v>
      </c>
    </row>
    <row r="155" spans="1:39" ht="11.1" customHeight="1" x14ac:dyDescent="0.25">
      <c r="A155" s="16">
        <f>I146*(100%-C146)</f>
        <v>5</v>
      </c>
      <c r="B155" s="17" t="s">
        <v>35</v>
      </c>
      <c r="C155" s="18">
        <f>Assumptions!$B$26</f>
        <v>164</v>
      </c>
      <c r="D155" s="19" t="s">
        <v>5</v>
      </c>
      <c r="E155" s="7">
        <f>Assumptions!$G$32</f>
        <v>2400</v>
      </c>
      <c r="F155" s="19" t="s">
        <v>6</v>
      </c>
      <c r="G155" s="15"/>
      <c r="H155" s="15"/>
      <c r="I155" s="20">
        <f>A155*C155*E155</f>
        <v>1968000</v>
      </c>
      <c r="K155" s="16">
        <f>S146*(100%-M146)</f>
        <v>5</v>
      </c>
      <c r="L155" s="17" t="s">
        <v>35</v>
      </c>
      <c r="M155" s="18">
        <f>Assumptions!$B$26</f>
        <v>164</v>
      </c>
      <c r="N155" s="19" t="s">
        <v>5</v>
      </c>
      <c r="O155" s="7">
        <f>Assumptions!$G$33</f>
        <v>2600</v>
      </c>
      <c r="P155" s="19" t="s">
        <v>6</v>
      </c>
      <c r="Q155" s="15"/>
      <c r="R155" s="15"/>
      <c r="S155" s="20">
        <f>K155*M155*O155</f>
        <v>2132000</v>
      </c>
      <c r="U155" s="117">
        <f t="shared" si="0"/>
        <v>5</v>
      </c>
      <c r="V155" s="95" t="s">
        <v>35</v>
      </c>
      <c r="W155" s="120">
        <f>Assumptions!$B$26</f>
        <v>164</v>
      </c>
      <c r="X155" s="119" t="s">
        <v>5</v>
      </c>
      <c r="Y155" s="120">
        <f>Assumptions!$G$34</f>
        <v>2600</v>
      </c>
      <c r="Z155" s="119" t="s">
        <v>6</v>
      </c>
      <c r="AA155" s="116"/>
      <c r="AB155" s="116"/>
      <c r="AC155" s="121">
        <f>U155*W155*Y155</f>
        <v>2132000</v>
      </c>
      <c r="AD155" s="88"/>
      <c r="AE155" s="117">
        <f t="shared" si="1"/>
        <v>5</v>
      </c>
      <c r="AF155" s="95" t="s">
        <v>35</v>
      </c>
      <c r="AG155" s="120">
        <f>Assumptions!$B$26</f>
        <v>164</v>
      </c>
      <c r="AH155" s="119" t="s">
        <v>5</v>
      </c>
      <c r="AI155" s="120">
        <f>Assumptions!$G$35</f>
        <v>2906</v>
      </c>
      <c r="AJ155" s="119" t="s">
        <v>6</v>
      </c>
      <c r="AK155" s="116"/>
      <c r="AL155" s="116"/>
      <c r="AM155" s="121">
        <f>AE155*AG155*AI155</f>
        <v>2382920</v>
      </c>
    </row>
    <row r="156" spans="1:39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U156" s="114"/>
      <c r="V156" s="114"/>
      <c r="W156" s="114"/>
      <c r="X156" s="122"/>
      <c r="Y156" s="114"/>
      <c r="Z156" s="122"/>
      <c r="AA156" s="114"/>
      <c r="AB156" s="114"/>
      <c r="AC156" s="123"/>
      <c r="AD156" s="88"/>
      <c r="AE156" s="114"/>
      <c r="AF156" s="114"/>
      <c r="AG156" s="114"/>
      <c r="AH156" s="122"/>
      <c r="AI156" s="114"/>
      <c r="AJ156" s="122"/>
      <c r="AK156" s="114"/>
      <c r="AL156" s="114"/>
      <c r="AM156" s="123"/>
    </row>
    <row r="157" spans="1:39" ht="11.1" customHeight="1" x14ac:dyDescent="0.25">
      <c r="A157" s="6" t="str">
        <f>Assumptions!$D$12</f>
        <v>Intermediate</v>
      </c>
      <c r="B157" s="6"/>
      <c r="C157" s="9">
        <f>Assumptions!$D$18</f>
        <v>0.6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Intermediate</v>
      </c>
      <c r="L157" s="6"/>
      <c r="M157" s="9">
        <f>Assumptions!$D$18</f>
        <v>0.6</v>
      </c>
      <c r="N157" s="19" t="s">
        <v>63</v>
      </c>
      <c r="O157" s="15"/>
      <c r="P157" s="19"/>
      <c r="Q157" s="15"/>
      <c r="R157" s="15"/>
      <c r="S157" s="23"/>
      <c r="U157" s="91" t="str">
        <f>Assumptions!$D$12</f>
        <v>Intermediate</v>
      </c>
      <c r="V157" s="91"/>
      <c r="W157" s="107">
        <f>Assumptions!$D$18</f>
        <v>0.6</v>
      </c>
      <c r="X157" s="119" t="s">
        <v>63</v>
      </c>
      <c r="Y157" s="116"/>
      <c r="Z157" s="119"/>
      <c r="AA157" s="116"/>
      <c r="AB157" s="116"/>
      <c r="AC157" s="124"/>
      <c r="AD157" s="88"/>
      <c r="AE157" s="91" t="str">
        <f>Assumptions!$D$12</f>
        <v>Intermediate</v>
      </c>
      <c r="AF157" s="91"/>
      <c r="AG157" s="107">
        <f>Assumptions!$D$18</f>
        <v>0.6</v>
      </c>
      <c r="AH157" s="119" t="s">
        <v>63</v>
      </c>
      <c r="AI157" s="116"/>
      <c r="AJ157" s="119"/>
      <c r="AK157" s="116"/>
      <c r="AL157" s="116"/>
      <c r="AM157" s="124"/>
    </row>
    <row r="158" spans="1:39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1440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1620</v>
      </c>
      <c r="P158" s="19" t="s">
        <v>6</v>
      </c>
      <c r="Q158" s="15"/>
      <c r="R158" s="15"/>
      <c r="S158" s="20">
        <f>K158*M158*O158</f>
        <v>0</v>
      </c>
      <c r="U158" s="117">
        <f>X146*W147*0.3</f>
        <v>0</v>
      </c>
      <c r="V158" s="95" t="s">
        <v>31</v>
      </c>
      <c r="W158" s="125">
        <f>W151</f>
        <v>65</v>
      </c>
      <c r="X158" s="119" t="s">
        <v>7</v>
      </c>
      <c r="Y158" s="116">
        <f>Y151*W157</f>
        <v>1620</v>
      </c>
      <c r="Z158" s="119" t="s">
        <v>6</v>
      </c>
      <c r="AA158" s="116"/>
      <c r="AB158" s="116"/>
      <c r="AC158" s="121">
        <f>U158*W158*Y158</f>
        <v>0</v>
      </c>
      <c r="AD158" s="88"/>
      <c r="AE158" s="117">
        <f>AH146*AG147*0.3</f>
        <v>0</v>
      </c>
      <c r="AF158" s="95" t="s">
        <v>31</v>
      </c>
      <c r="AG158" s="125">
        <f>AG151</f>
        <v>65</v>
      </c>
      <c r="AH158" s="119" t="s">
        <v>7</v>
      </c>
      <c r="AI158" s="116">
        <f>AI151*AG157</f>
        <v>1711.8</v>
      </c>
      <c r="AJ158" s="119" t="s">
        <v>6</v>
      </c>
      <c r="AK158" s="116"/>
      <c r="AL158" s="116"/>
      <c r="AM158" s="121">
        <f>AE158*AG158*AI158</f>
        <v>0</v>
      </c>
    </row>
    <row r="159" spans="1:39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1530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1680</v>
      </c>
      <c r="P159" s="19" t="s">
        <v>6</v>
      </c>
      <c r="Q159" s="15"/>
      <c r="R159" s="15"/>
      <c r="S159" s="20">
        <f>K159*M159*O159</f>
        <v>0</v>
      </c>
      <c r="U159" s="117">
        <f>X146*W147*0.5</f>
        <v>0</v>
      </c>
      <c r="V159" s="95" t="s">
        <v>64</v>
      </c>
      <c r="W159" s="125">
        <f>W152</f>
        <v>75</v>
      </c>
      <c r="X159" s="119" t="s">
        <v>7</v>
      </c>
      <c r="Y159" s="116">
        <f>Y152*W157</f>
        <v>1680</v>
      </c>
      <c r="Z159" s="119" t="s">
        <v>6</v>
      </c>
      <c r="AA159" s="116"/>
      <c r="AB159" s="116"/>
      <c r="AC159" s="121">
        <f>U159*W159*Y159</f>
        <v>0</v>
      </c>
      <c r="AD159" s="88"/>
      <c r="AE159" s="117">
        <f>AH146*AG147*0.5</f>
        <v>0</v>
      </c>
      <c r="AF159" s="95" t="s">
        <v>64</v>
      </c>
      <c r="AG159" s="125">
        <f>AG152</f>
        <v>75</v>
      </c>
      <c r="AH159" s="119" t="s">
        <v>7</v>
      </c>
      <c r="AI159" s="116">
        <f>AI152*AG157</f>
        <v>2034</v>
      </c>
      <c r="AJ159" s="119" t="s">
        <v>6</v>
      </c>
      <c r="AK159" s="116"/>
      <c r="AL159" s="116"/>
      <c r="AM159" s="121">
        <f>AE159*AG159*AI159</f>
        <v>0</v>
      </c>
    </row>
    <row r="160" spans="1:39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1485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1620</v>
      </c>
      <c r="P160" s="19" t="s">
        <v>6</v>
      </c>
      <c r="Q160" s="15"/>
      <c r="R160" s="15"/>
      <c r="S160" s="20">
        <f>K160*M160*O160</f>
        <v>0</v>
      </c>
      <c r="U160" s="117">
        <f>X146*W147*0.2</f>
        <v>0</v>
      </c>
      <c r="V160" s="95" t="s">
        <v>65</v>
      </c>
      <c r="W160" s="125">
        <f>W153</f>
        <v>90</v>
      </c>
      <c r="X160" s="119" t="s">
        <v>7</v>
      </c>
      <c r="Y160" s="116">
        <f>Y153*W157</f>
        <v>1620</v>
      </c>
      <c r="Z160" s="119" t="s">
        <v>6</v>
      </c>
      <c r="AA160" s="116"/>
      <c r="AB160" s="116"/>
      <c r="AC160" s="121">
        <f>U160*W160*Y160</f>
        <v>0</v>
      </c>
      <c r="AD160" s="88"/>
      <c r="AE160" s="117">
        <f>AH146*AG147*0.2</f>
        <v>0</v>
      </c>
      <c r="AF160" s="95" t="s">
        <v>65</v>
      </c>
      <c r="AG160" s="125">
        <f>AG153</f>
        <v>90</v>
      </c>
      <c r="AH160" s="119" t="s">
        <v>7</v>
      </c>
      <c r="AI160" s="116">
        <f>AI153*AG157</f>
        <v>2002.1999999999998</v>
      </c>
      <c r="AJ160" s="119" t="s">
        <v>6</v>
      </c>
      <c r="AK160" s="116"/>
      <c r="AL160" s="116"/>
      <c r="AM160" s="121">
        <f>AE160*AG160*AI160</f>
        <v>0</v>
      </c>
    </row>
    <row r="161" spans="1:39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U161" s="126"/>
      <c r="V161" s="114"/>
      <c r="W161" s="127"/>
      <c r="X161" s="122"/>
      <c r="Y161" s="114"/>
      <c r="Z161" s="122"/>
      <c r="AA161" s="114"/>
      <c r="AB161" s="114"/>
      <c r="AC161" s="128"/>
      <c r="AD161" s="88"/>
      <c r="AE161" s="126"/>
      <c r="AF161" s="114"/>
      <c r="AG161" s="127"/>
      <c r="AH161" s="122"/>
      <c r="AI161" s="114"/>
      <c r="AJ161" s="122"/>
      <c r="AK161" s="114"/>
      <c r="AL161" s="114"/>
      <c r="AM161" s="128"/>
    </row>
    <row r="162" spans="1:39" ht="11.1" customHeight="1" x14ac:dyDescent="0.25">
      <c r="A162" s="6" t="str">
        <f>Assumptions!$E$12</f>
        <v>Social Rent</v>
      </c>
      <c r="B162" s="6"/>
      <c r="C162" s="9">
        <f>Assumptions!$E$18</f>
        <v>0.4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Social Rent</v>
      </c>
      <c r="L162" s="6"/>
      <c r="M162" s="9">
        <f>Assumptions!$E$18</f>
        <v>0.4</v>
      </c>
      <c r="N162" s="19" t="s">
        <v>63</v>
      </c>
      <c r="O162" s="15"/>
      <c r="P162" s="19"/>
      <c r="Q162" s="15"/>
      <c r="R162" s="15"/>
      <c r="S162" s="23"/>
      <c r="U162" s="91" t="str">
        <f>Assumptions!$E$12</f>
        <v>Social Rent</v>
      </c>
      <c r="V162" s="91"/>
      <c r="W162" s="107">
        <f>Assumptions!$E$18</f>
        <v>0.4</v>
      </c>
      <c r="X162" s="119" t="s">
        <v>63</v>
      </c>
      <c r="Y162" s="116"/>
      <c r="Z162" s="119"/>
      <c r="AA162" s="116"/>
      <c r="AB162" s="116"/>
      <c r="AC162" s="124"/>
      <c r="AD162" s="88"/>
      <c r="AE162" s="91" t="str">
        <f>Assumptions!$E$12</f>
        <v>Social Rent</v>
      </c>
      <c r="AF162" s="91"/>
      <c r="AG162" s="107">
        <f>Assumptions!$E$18</f>
        <v>0.4</v>
      </c>
      <c r="AH162" s="119" t="s">
        <v>63</v>
      </c>
      <c r="AI162" s="116"/>
      <c r="AJ162" s="119"/>
      <c r="AK162" s="116"/>
      <c r="AL162" s="116"/>
      <c r="AM162" s="124"/>
    </row>
    <row r="163" spans="1:39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960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1080</v>
      </c>
      <c r="P163" s="19" t="s">
        <v>6</v>
      </c>
      <c r="Q163" s="15"/>
      <c r="R163" s="15"/>
      <c r="S163" s="20">
        <f>K163*M163*O163</f>
        <v>0</v>
      </c>
      <c r="U163" s="117">
        <f>X146*Y147*0.3</f>
        <v>0</v>
      </c>
      <c r="V163" s="95" t="s">
        <v>31</v>
      </c>
      <c r="W163" s="125">
        <f>W151</f>
        <v>65</v>
      </c>
      <c r="X163" s="119" t="s">
        <v>66</v>
      </c>
      <c r="Y163" s="116">
        <f>Y151*W162</f>
        <v>1080</v>
      </c>
      <c r="Z163" s="119" t="s">
        <v>6</v>
      </c>
      <c r="AA163" s="116"/>
      <c r="AB163" s="116"/>
      <c r="AC163" s="121">
        <f>U163*W163*Y163</f>
        <v>0</v>
      </c>
      <c r="AD163" s="88"/>
      <c r="AE163" s="117">
        <f>AH146*AI147*0.3</f>
        <v>0</v>
      </c>
      <c r="AF163" s="95" t="s">
        <v>31</v>
      </c>
      <c r="AG163" s="125">
        <f>AG151</f>
        <v>65</v>
      </c>
      <c r="AH163" s="119" t="s">
        <v>66</v>
      </c>
      <c r="AI163" s="116">
        <f>AI151*AG162</f>
        <v>1141.2</v>
      </c>
      <c r="AJ163" s="119" t="s">
        <v>6</v>
      </c>
      <c r="AK163" s="116"/>
      <c r="AL163" s="116"/>
      <c r="AM163" s="121">
        <f>AE163*AG163*AI163</f>
        <v>0</v>
      </c>
    </row>
    <row r="164" spans="1:39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1020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1120</v>
      </c>
      <c r="P164" s="19" t="s">
        <v>6</v>
      </c>
      <c r="Q164" s="15"/>
      <c r="R164" s="15"/>
      <c r="S164" s="20">
        <f>K164*M164*O164</f>
        <v>0</v>
      </c>
      <c r="U164" s="117">
        <f>X146*Y147*0.5</f>
        <v>0</v>
      </c>
      <c r="V164" s="95" t="s">
        <v>64</v>
      </c>
      <c r="W164" s="125">
        <f>W152</f>
        <v>75</v>
      </c>
      <c r="X164" s="119" t="s">
        <v>66</v>
      </c>
      <c r="Y164" s="116">
        <f>Y152*W162</f>
        <v>1120</v>
      </c>
      <c r="Z164" s="119" t="s">
        <v>6</v>
      </c>
      <c r="AA164" s="116"/>
      <c r="AB164" s="116"/>
      <c r="AC164" s="121">
        <f>U164*W164*Y164</f>
        <v>0</v>
      </c>
      <c r="AD164" s="88"/>
      <c r="AE164" s="117">
        <f>AH146*AI147*0.5</f>
        <v>0</v>
      </c>
      <c r="AF164" s="95" t="s">
        <v>64</v>
      </c>
      <c r="AG164" s="125">
        <f>AG152</f>
        <v>75</v>
      </c>
      <c r="AH164" s="119" t="s">
        <v>66</v>
      </c>
      <c r="AI164" s="116">
        <f>AI152*AG162</f>
        <v>1356</v>
      </c>
      <c r="AJ164" s="119" t="s">
        <v>6</v>
      </c>
      <c r="AK164" s="116"/>
      <c r="AL164" s="116"/>
      <c r="AM164" s="121">
        <f>AE164*AG164*AI164</f>
        <v>0</v>
      </c>
    </row>
    <row r="165" spans="1:39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990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1080</v>
      </c>
      <c r="P165" s="19" t="s">
        <v>6</v>
      </c>
      <c r="Q165" s="15"/>
      <c r="R165" s="15"/>
      <c r="S165" s="20">
        <f>K165*M165*O165</f>
        <v>0</v>
      </c>
      <c r="U165" s="117">
        <f>X146*Y147*0.2</f>
        <v>0</v>
      </c>
      <c r="V165" s="95" t="s">
        <v>65</v>
      </c>
      <c r="W165" s="125">
        <f>W153</f>
        <v>90</v>
      </c>
      <c r="X165" s="119" t="s">
        <v>66</v>
      </c>
      <c r="Y165" s="116">
        <f>Y153*W162</f>
        <v>1080</v>
      </c>
      <c r="Z165" s="119" t="s">
        <v>6</v>
      </c>
      <c r="AA165" s="116"/>
      <c r="AB165" s="116"/>
      <c r="AC165" s="121">
        <f>U165*W165*Y165</f>
        <v>0</v>
      </c>
      <c r="AD165" s="88"/>
      <c r="AE165" s="117">
        <f>AH146*AI147*0.2</f>
        <v>0</v>
      </c>
      <c r="AF165" s="95" t="s">
        <v>65</v>
      </c>
      <c r="AG165" s="125">
        <f>AG153</f>
        <v>90</v>
      </c>
      <c r="AH165" s="119" t="s">
        <v>66</v>
      </c>
      <c r="AI165" s="116">
        <f>AI153*AG162</f>
        <v>1334.8000000000002</v>
      </c>
      <c r="AJ165" s="119" t="s">
        <v>6</v>
      </c>
      <c r="AK165" s="116"/>
      <c r="AL165" s="116"/>
      <c r="AM165" s="121">
        <f>AE165*AG165*AI165</f>
        <v>0</v>
      </c>
    </row>
    <row r="166" spans="1:39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U166" s="126"/>
      <c r="V166" s="114"/>
      <c r="W166" s="127"/>
      <c r="X166" s="122"/>
      <c r="Y166" s="114"/>
      <c r="Z166" s="122"/>
      <c r="AA166" s="114"/>
      <c r="AB166" s="114"/>
      <c r="AC166" s="128"/>
      <c r="AD166" s="88"/>
      <c r="AE166" s="126"/>
      <c r="AF166" s="114"/>
      <c r="AG166" s="127"/>
      <c r="AH166" s="122"/>
      <c r="AI166" s="114"/>
      <c r="AJ166" s="122"/>
      <c r="AK166" s="114"/>
      <c r="AL166" s="114"/>
      <c r="AM166" s="128"/>
    </row>
    <row r="167" spans="1:39" ht="11.1" customHeight="1" x14ac:dyDescent="0.25">
      <c r="A167" s="6" t="str">
        <f>Assumptions!$F$12</f>
        <v>Affordable Rent</v>
      </c>
      <c r="B167" s="6"/>
      <c r="C167" s="9">
        <f>Assumptions!$F$18</f>
        <v>0.5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Affordable Rent</v>
      </c>
      <c r="L167" s="6"/>
      <c r="M167" s="9">
        <f>Assumptions!$F$18</f>
        <v>0.5</v>
      </c>
      <c r="N167" s="19" t="s">
        <v>63</v>
      </c>
      <c r="O167" s="15"/>
      <c r="P167" s="19"/>
      <c r="Q167" s="15"/>
      <c r="R167" s="15"/>
      <c r="S167" s="23"/>
      <c r="U167" s="91" t="str">
        <f>Assumptions!$F$12</f>
        <v>Affordable Rent</v>
      </c>
      <c r="V167" s="91"/>
      <c r="W167" s="107">
        <f>Assumptions!$F$18</f>
        <v>0.5</v>
      </c>
      <c r="X167" s="119" t="s">
        <v>63</v>
      </c>
      <c r="Y167" s="116"/>
      <c r="Z167" s="119"/>
      <c r="AA167" s="116"/>
      <c r="AB167" s="116"/>
      <c r="AC167" s="124"/>
      <c r="AD167" s="88"/>
      <c r="AE167" s="91" t="str">
        <f>Assumptions!$F$12</f>
        <v>Affordable Rent</v>
      </c>
      <c r="AF167" s="91"/>
      <c r="AG167" s="107">
        <f>Assumptions!$F$18</f>
        <v>0.5</v>
      </c>
      <c r="AH167" s="119" t="s">
        <v>63</v>
      </c>
      <c r="AI167" s="116"/>
      <c r="AJ167" s="119"/>
      <c r="AK167" s="116"/>
      <c r="AL167" s="116"/>
      <c r="AM167" s="124"/>
    </row>
    <row r="168" spans="1:39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1200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1350</v>
      </c>
      <c r="P168" s="19" t="s">
        <v>6</v>
      </c>
      <c r="Q168" s="15"/>
      <c r="R168" s="15"/>
      <c r="S168" s="20">
        <f>K168*M168*O168</f>
        <v>0</v>
      </c>
      <c r="U168" s="117">
        <f>X146*AA147*0.3</f>
        <v>0</v>
      </c>
      <c r="V168" s="95" t="s">
        <v>31</v>
      </c>
      <c r="W168" s="125">
        <f>W151</f>
        <v>65</v>
      </c>
      <c r="X168" s="119" t="s">
        <v>66</v>
      </c>
      <c r="Y168" s="116">
        <f>Y151*W167</f>
        <v>1350</v>
      </c>
      <c r="Z168" s="119" t="s">
        <v>6</v>
      </c>
      <c r="AA168" s="116"/>
      <c r="AB168" s="116"/>
      <c r="AC168" s="121">
        <f>U168*W168*Y168</f>
        <v>0</v>
      </c>
      <c r="AD168" s="88"/>
      <c r="AE168" s="117">
        <f>AH146*AK147*0.3</f>
        <v>0</v>
      </c>
      <c r="AF168" s="95" t="s">
        <v>31</v>
      </c>
      <c r="AG168" s="125">
        <f>AG151</f>
        <v>65</v>
      </c>
      <c r="AH168" s="119" t="s">
        <v>66</v>
      </c>
      <c r="AI168" s="116">
        <f>AI151*AG167</f>
        <v>1426.5</v>
      </c>
      <c r="AJ168" s="119" t="s">
        <v>6</v>
      </c>
      <c r="AK168" s="116"/>
      <c r="AL168" s="116"/>
      <c r="AM168" s="121">
        <f>AE168*AG168*AI168</f>
        <v>0</v>
      </c>
    </row>
    <row r="169" spans="1:39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1275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1400</v>
      </c>
      <c r="P169" s="19" t="s">
        <v>6</v>
      </c>
      <c r="Q169" s="15"/>
      <c r="R169" s="15"/>
      <c r="S169" s="20">
        <f>K169*M169*O169</f>
        <v>0</v>
      </c>
      <c r="U169" s="117">
        <f>X146*AA147*0.5</f>
        <v>0</v>
      </c>
      <c r="V169" s="95" t="s">
        <v>64</v>
      </c>
      <c r="W169" s="125">
        <f>W152</f>
        <v>75</v>
      </c>
      <c r="X169" s="119" t="s">
        <v>66</v>
      </c>
      <c r="Y169" s="116">
        <f>Y152*W167</f>
        <v>1400</v>
      </c>
      <c r="Z169" s="119" t="s">
        <v>6</v>
      </c>
      <c r="AA169" s="116"/>
      <c r="AB169" s="116"/>
      <c r="AC169" s="121">
        <f>U169*W169*Y169</f>
        <v>0</v>
      </c>
      <c r="AD169" s="88"/>
      <c r="AE169" s="117">
        <f>AH146*AK147*0.5</f>
        <v>0</v>
      </c>
      <c r="AF169" s="95" t="s">
        <v>64</v>
      </c>
      <c r="AG169" s="125">
        <f>AG152</f>
        <v>75</v>
      </c>
      <c r="AH169" s="119" t="s">
        <v>66</v>
      </c>
      <c r="AI169" s="116">
        <f>AI152*AG167</f>
        <v>1695</v>
      </c>
      <c r="AJ169" s="119" t="s">
        <v>6</v>
      </c>
      <c r="AK169" s="116"/>
      <c r="AL169" s="116"/>
      <c r="AM169" s="121">
        <f>AE169*AG169*AI169</f>
        <v>0</v>
      </c>
    </row>
    <row r="170" spans="1:39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1237.5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1350</v>
      </c>
      <c r="P170" s="19" t="s">
        <v>6</v>
      </c>
      <c r="Q170" s="15"/>
      <c r="R170" s="15"/>
      <c r="S170" s="20">
        <f>K170*M170*O170</f>
        <v>0</v>
      </c>
      <c r="U170" s="117">
        <f>X146*AA147*0.2</f>
        <v>0</v>
      </c>
      <c r="V170" s="95" t="s">
        <v>65</v>
      </c>
      <c r="W170" s="125">
        <f>W153</f>
        <v>90</v>
      </c>
      <c r="X170" s="119" t="s">
        <v>66</v>
      </c>
      <c r="Y170" s="116">
        <f>Y153*W167</f>
        <v>1350</v>
      </c>
      <c r="Z170" s="119" t="s">
        <v>6</v>
      </c>
      <c r="AA170" s="116"/>
      <c r="AB170" s="116"/>
      <c r="AC170" s="121">
        <f>U170*W170*Y170</f>
        <v>0</v>
      </c>
      <c r="AD170" s="88"/>
      <c r="AE170" s="117">
        <f>AH146*AK147*0.2</f>
        <v>0</v>
      </c>
      <c r="AF170" s="95" t="s">
        <v>65</v>
      </c>
      <c r="AG170" s="125">
        <f>AG153</f>
        <v>90</v>
      </c>
      <c r="AH170" s="119" t="s">
        <v>66</v>
      </c>
      <c r="AI170" s="116">
        <f>AI153*AG167</f>
        <v>1668.5</v>
      </c>
      <c r="AJ170" s="119" t="s">
        <v>6</v>
      </c>
      <c r="AK170" s="116"/>
      <c r="AL170" s="116"/>
      <c r="AM170" s="121">
        <f>AE170*AG170*AI170</f>
        <v>0</v>
      </c>
    </row>
    <row r="171" spans="1:39" ht="11.1" customHeight="1" x14ac:dyDescent="0.25">
      <c r="A171" s="28">
        <f>SUM(A151:A170)</f>
        <v>50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50</v>
      </c>
      <c r="L171" s="21" t="s">
        <v>67</v>
      </c>
      <c r="M171" s="13"/>
      <c r="N171" s="13"/>
      <c r="O171" s="13"/>
      <c r="P171" s="13"/>
      <c r="Q171" s="13"/>
      <c r="R171" s="13"/>
      <c r="S171" s="22"/>
      <c r="U171" s="129">
        <f>SUM(U151:U170)</f>
        <v>50</v>
      </c>
      <c r="V171" s="122" t="s">
        <v>67</v>
      </c>
      <c r="W171" s="114"/>
      <c r="X171" s="114"/>
      <c r="Y171" s="114"/>
      <c r="Z171" s="114"/>
      <c r="AA171" s="114"/>
      <c r="AB171" s="114"/>
      <c r="AC171" s="123"/>
      <c r="AD171" s="88"/>
      <c r="AE171" s="129">
        <f>SUM(AE151:AE170)</f>
        <v>50</v>
      </c>
      <c r="AF171" s="122" t="s">
        <v>67</v>
      </c>
      <c r="AG171" s="114"/>
      <c r="AH171" s="114"/>
      <c r="AI171" s="114"/>
      <c r="AJ171" s="114"/>
      <c r="AK171" s="114"/>
      <c r="AL171" s="114"/>
      <c r="AM171" s="123"/>
    </row>
    <row r="172" spans="1:39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12419250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13547000</v>
      </c>
      <c r="U172" s="113" t="s">
        <v>4</v>
      </c>
      <c r="V172" s="114"/>
      <c r="W172" s="114"/>
      <c r="X172" s="114"/>
      <c r="Y172" s="114"/>
      <c r="Z172" s="114"/>
      <c r="AA172" s="114"/>
      <c r="AB172" s="114"/>
      <c r="AC172" s="130">
        <f>SUM(AC151:AC170)</f>
        <v>13547000</v>
      </c>
      <c r="AD172" s="88"/>
      <c r="AE172" s="113" t="s">
        <v>4</v>
      </c>
      <c r="AF172" s="114"/>
      <c r="AG172" s="114"/>
      <c r="AH172" s="114"/>
      <c r="AI172" s="114"/>
      <c r="AJ172" s="114"/>
      <c r="AK172" s="114"/>
      <c r="AL172" s="114"/>
      <c r="AM172" s="130">
        <f>SUM(AM151:AM170)</f>
        <v>16180070</v>
      </c>
    </row>
    <row r="173" spans="1:39" ht="11.1" customHeight="1" x14ac:dyDescent="0.25"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</row>
    <row r="174" spans="1:39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U174" s="113" t="s">
        <v>8</v>
      </c>
      <c r="V174" s="114"/>
      <c r="W174" s="114"/>
      <c r="X174" s="114"/>
      <c r="Y174" s="114"/>
      <c r="Z174" s="114"/>
      <c r="AA174" s="114"/>
      <c r="AB174" s="114"/>
      <c r="AC174" s="128"/>
      <c r="AD174" s="88"/>
      <c r="AE174" s="113" t="s">
        <v>8</v>
      </c>
      <c r="AF174" s="114"/>
      <c r="AG174" s="114"/>
      <c r="AH174" s="114"/>
      <c r="AI174" s="114"/>
      <c r="AJ174" s="114"/>
      <c r="AK174" s="114"/>
      <c r="AL174" s="114"/>
      <c r="AM174" s="128"/>
    </row>
    <row r="175" spans="1:39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U175" s="90" t="s">
        <v>9</v>
      </c>
      <c r="V175" s="95"/>
      <c r="W175" s="131"/>
      <c r="X175" s="119"/>
      <c r="Y175" s="120"/>
      <c r="Z175" s="119"/>
      <c r="AA175" s="116"/>
      <c r="AB175" s="116"/>
      <c r="AC175" s="121"/>
      <c r="AD175" s="88"/>
      <c r="AE175" s="90" t="s">
        <v>9</v>
      </c>
      <c r="AF175" s="95"/>
      <c r="AG175" s="131"/>
      <c r="AH175" s="119"/>
      <c r="AI175" s="120"/>
      <c r="AJ175" s="119"/>
      <c r="AK175" s="116"/>
      <c r="AL175" s="116"/>
      <c r="AM175" s="121"/>
    </row>
    <row r="176" spans="1:39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U176" s="91"/>
      <c r="V176" s="95"/>
      <c r="W176" s="131"/>
      <c r="X176" s="119"/>
      <c r="Y176" s="120"/>
      <c r="Z176" s="119"/>
      <c r="AA176" s="116"/>
      <c r="AB176" s="116"/>
      <c r="AC176" s="121"/>
      <c r="AD176" s="88"/>
      <c r="AE176" s="91"/>
      <c r="AF176" s="95"/>
      <c r="AG176" s="131"/>
      <c r="AH176" s="119"/>
      <c r="AI176" s="120"/>
      <c r="AJ176" s="119"/>
      <c r="AK176" s="116"/>
      <c r="AL176" s="116"/>
      <c r="AM176" s="121"/>
    </row>
    <row r="177" spans="1:39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U177" s="91"/>
      <c r="V177" s="95"/>
      <c r="W177" s="131"/>
      <c r="X177" s="119"/>
      <c r="Y177" s="120"/>
      <c r="Z177" s="119"/>
      <c r="AA177" s="116"/>
      <c r="AB177" s="116"/>
      <c r="AC177" s="121"/>
      <c r="AD177" s="88"/>
      <c r="AE177" s="91"/>
      <c r="AF177" s="95"/>
      <c r="AG177" s="131"/>
      <c r="AH177" s="119"/>
      <c r="AI177" s="120"/>
      <c r="AJ177" s="119"/>
      <c r="AK177" s="116"/>
      <c r="AL177" s="116"/>
      <c r="AM177" s="121"/>
    </row>
    <row r="178" spans="1:39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U178" s="91"/>
      <c r="V178" s="95"/>
      <c r="W178" s="131"/>
      <c r="X178" s="119"/>
      <c r="Y178" s="120"/>
      <c r="Z178" s="119"/>
      <c r="AA178" s="116"/>
      <c r="AB178" s="116"/>
      <c r="AC178" s="121"/>
      <c r="AD178" s="88"/>
      <c r="AE178" s="91"/>
      <c r="AF178" s="95"/>
      <c r="AG178" s="131"/>
      <c r="AH178" s="119"/>
      <c r="AI178" s="120"/>
      <c r="AJ178" s="119"/>
      <c r="AK178" s="116"/>
      <c r="AL178" s="116"/>
      <c r="AM178" s="121"/>
    </row>
    <row r="179" spans="1:39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U179" s="111"/>
      <c r="V179" s="95"/>
      <c r="W179" s="131"/>
      <c r="X179" s="119"/>
      <c r="Y179" s="120"/>
      <c r="Z179" s="119"/>
      <c r="AA179" s="133"/>
      <c r="AB179" s="134"/>
      <c r="AC179" s="121"/>
      <c r="AD179" s="88"/>
      <c r="AE179" s="111"/>
      <c r="AF179" s="95"/>
      <c r="AG179" s="131"/>
      <c r="AH179" s="119"/>
      <c r="AI179" s="120"/>
      <c r="AJ179" s="119"/>
      <c r="AK179" s="133"/>
      <c r="AL179" s="134"/>
      <c r="AM179" s="121"/>
    </row>
    <row r="180" spans="1:39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U180" s="91"/>
      <c r="V180" s="91"/>
      <c r="W180" s="116"/>
      <c r="X180" s="135"/>
      <c r="Y180" s="136"/>
      <c r="Z180" s="119"/>
      <c r="AA180" s="116"/>
      <c r="AB180" s="116"/>
      <c r="AC180" s="121"/>
      <c r="AD180" s="88"/>
      <c r="AE180" s="91"/>
      <c r="AF180" s="91"/>
      <c r="AG180" s="116"/>
      <c r="AH180" s="135"/>
      <c r="AI180" s="136"/>
      <c r="AJ180" s="119"/>
      <c r="AK180" s="116"/>
      <c r="AL180" s="116"/>
      <c r="AM180" s="121"/>
    </row>
    <row r="181" spans="1:39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U181" s="113" t="s">
        <v>10</v>
      </c>
      <c r="V181" s="114"/>
      <c r="W181" s="114"/>
      <c r="X181" s="122"/>
      <c r="Y181" s="114"/>
      <c r="Z181" s="122"/>
      <c r="AA181" s="114"/>
      <c r="AB181" s="114"/>
      <c r="AC181" s="128"/>
      <c r="AD181" s="88"/>
      <c r="AE181" s="113" t="s">
        <v>10</v>
      </c>
      <c r="AF181" s="114"/>
      <c r="AG181" s="114"/>
      <c r="AH181" s="122"/>
      <c r="AI181" s="114"/>
      <c r="AJ181" s="122"/>
      <c r="AK181" s="114"/>
      <c r="AL181" s="114"/>
      <c r="AM181" s="128"/>
    </row>
    <row r="182" spans="1:39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1890.6</v>
      </c>
      <c r="F182" s="119" t="s">
        <v>6</v>
      </c>
      <c r="G182" s="138"/>
      <c r="H182" s="119"/>
      <c r="I182" s="121">
        <f>A182*C182*E182</f>
        <v>0</v>
      </c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1890.6</v>
      </c>
      <c r="P182" s="119" t="s">
        <v>6</v>
      </c>
      <c r="Q182" s="138"/>
      <c r="R182" s="119"/>
      <c r="S182" s="121">
        <f>K182*M182*O182</f>
        <v>0</v>
      </c>
      <c r="U182" s="117">
        <f>U151+U158+U163+U168</f>
        <v>0</v>
      </c>
      <c r="V182" s="95" t="s">
        <v>31</v>
      </c>
      <c r="W182" s="116">
        <f>W151</f>
        <v>65</v>
      </c>
      <c r="X182" s="119" t="s">
        <v>66</v>
      </c>
      <c r="Y182" s="120">
        <f>Assumptions!$G$22*Assumptions!$D$22</f>
        <v>1890.6</v>
      </c>
      <c r="Z182" s="119" t="s">
        <v>6</v>
      </c>
      <c r="AA182" s="138"/>
      <c r="AB182" s="119"/>
      <c r="AC182" s="121">
        <f>U182*W182*Y182</f>
        <v>0</v>
      </c>
      <c r="AD182" s="88"/>
      <c r="AE182" s="117">
        <f>AE151+AE158+AE163+AE168</f>
        <v>0</v>
      </c>
      <c r="AF182" s="95" t="s">
        <v>31</v>
      </c>
      <c r="AG182" s="116">
        <f>AG151</f>
        <v>65</v>
      </c>
      <c r="AH182" s="119" t="s">
        <v>66</v>
      </c>
      <c r="AI182" s="120">
        <f>Assumptions!$G$22*Assumptions!$D$22</f>
        <v>1890.6</v>
      </c>
      <c r="AJ182" s="119" t="s">
        <v>6</v>
      </c>
      <c r="AK182" s="138"/>
      <c r="AL182" s="119"/>
      <c r="AM182" s="121">
        <f>AE182*AG182*AI182</f>
        <v>0</v>
      </c>
    </row>
    <row r="183" spans="1:39" ht="11.1" customHeight="1" x14ac:dyDescent="0.25">
      <c r="A183" s="16">
        <f>A152+A159+A164+A169</f>
        <v>10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1120</v>
      </c>
      <c r="F183" s="19" t="s">
        <v>6</v>
      </c>
      <c r="G183" s="15"/>
      <c r="H183" s="15"/>
      <c r="I183" s="20">
        <f>A183*C183*E183</f>
        <v>840000</v>
      </c>
      <c r="K183" s="16">
        <f>K152+K159+K164+K169</f>
        <v>10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1120</v>
      </c>
      <c r="P183" s="19" t="s">
        <v>6</v>
      </c>
      <c r="Q183" s="15"/>
      <c r="R183" s="15"/>
      <c r="S183" s="20">
        <f>K183*M183*O183</f>
        <v>840000</v>
      </c>
      <c r="U183" s="117">
        <f>U152+U159+U164+U169</f>
        <v>10</v>
      </c>
      <c r="V183" s="95" t="s">
        <v>74</v>
      </c>
      <c r="W183" s="116">
        <f>W152</f>
        <v>75</v>
      </c>
      <c r="X183" s="119" t="s">
        <v>66</v>
      </c>
      <c r="Y183" s="120">
        <f>Assumptions!$G$23</f>
        <v>1120</v>
      </c>
      <c r="Z183" s="119" t="s">
        <v>6</v>
      </c>
      <c r="AA183" s="116"/>
      <c r="AB183" s="116"/>
      <c r="AC183" s="121">
        <f>U183*W183*Y183</f>
        <v>840000</v>
      </c>
      <c r="AD183" s="88"/>
      <c r="AE183" s="117">
        <f>AE152+AE159+AE164+AE169</f>
        <v>10</v>
      </c>
      <c r="AF183" s="95" t="s">
        <v>74</v>
      </c>
      <c r="AG183" s="116">
        <f>AG152</f>
        <v>75</v>
      </c>
      <c r="AH183" s="119" t="s">
        <v>66</v>
      </c>
      <c r="AI183" s="120">
        <f>Assumptions!$G$23</f>
        <v>1120</v>
      </c>
      <c r="AJ183" s="119" t="s">
        <v>6</v>
      </c>
      <c r="AK183" s="116"/>
      <c r="AL183" s="116"/>
      <c r="AM183" s="121">
        <f>AE183*AG183*AI183</f>
        <v>840000</v>
      </c>
    </row>
    <row r="184" spans="1:39" ht="11.1" customHeight="1" x14ac:dyDescent="0.25">
      <c r="A184" s="16">
        <f>A153+A160+A165+A170</f>
        <v>25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1120</v>
      </c>
      <c r="F184" s="19" t="s">
        <v>6</v>
      </c>
      <c r="G184" s="15"/>
      <c r="H184" s="15"/>
      <c r="I184" s="20">
        <f>A184*C184*E184</f>
        <v>2520000</v>
      </c>
      <c r="K184" s="16">
        <f>K153+K160+K165+K170</f>
        <v>25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1120</v>
      </c>
      <c r="P184" s="19" t="s">
        <v>6</v>
      </c>
      <c r="Q184" s="15"/>
      <c r="R184" s="15"/>
      <c r="S184" s="20">
        <f>K184*M184*O184</f>
        <v>2520000</v>
      </c>
      <c r="U184" s="117">
        <f>U153+U160+U165+U170</f>
        <v>25</v>
      </c>
      <c r="V184" s="95" t="s">
        <v>75</v>
      </c>
      <c r="W184" s="116">
        <f>W153</f>
        <v>90</v>
      </c>
      <c r="X184" s="119" t="s">
        <v>7</v>
      </c>
      <c r="Y184" s="120">
        <f>Assumptions!$G$24</f>
        <v>1120</v>
      </c>
      <c r="Z184" s="119" t="s">
        <v>6</v>
      </c>
      <c r="AA184" s="116"/>
      <c r="AB184" s="116"/>
      <c r="AC184" s="121">
        <f>U184*W184*Y184</f>
        <v>2520000</v>
      </c>
      <c r="AD184" s="88"/>
      <c r="AE184" s="117">
        <f>AE153+AE160+AE165+AE170</f>
        <v>25</v>
      </c>
      <c r="AF184" s="95" t="s">
        <v>75</v>
      </c>
      <c r="AG184" s="116">
        <f>AG153</f>
        <v>90</v>
      </c>
      <c r="AH184" s="119" t="s">
        <v>7</v>
      </c>
      <c r="AI184" s="120">
        <f>Assumptions!$G$24</f>
        <v>1120</v>
      </c>
      <c r="AJ184" s="119" t="s">
        <v>6</v>
      </c>
      <c r="AK184" s="116"/>
      <c r="AL184" s="116"/>
      <c r="AM184" s="121">
        <f>AE184*AG184*AI184</f>
        <v>2520000</v>
      </c>
    </row>
    <row r="185" spans="1:39" ht="11.1" customHeight="1" x14ac:dyDescent="0.25">
      <c r="A185" s="16">
        <f>A154</f>
        <v>10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1120</v>
      </c>
      <c r="F185" s="19" t="s">
        <v>6</v>
      </c>
      <c r="G185" s="15"/>
      <c r="H185" s="15"/>
      <c r="I185" s="20">
        <f>A185*C185*E185</f>
        <v>1344000</v>
      </c>
      <c r="K185" s="16">
        <f>K154</f>
        <v>10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1120</v>
      </c>
      <c r="P185" s="19" t="s">
        <v>6</v>
      </c>
      <c r="Q185" s="15"/>
      <c r="R185" s="15"/>
      <c r="S185" s="20">
        <f>K185*M185*O185</f>
        <v>1344000</v>
      </c>
      <c r="U185" s="117">
        <f>U154</f>
        <v>10</v>
      </c>
      <c r="V185" s="95" t="s">
        <v>76</v>
      </c>
      <c r="W185" s="116">
        <f>W154</f>
        <v>120</v>
      </c>
      <c r="X185" s="119" t="s">
        <v>5</v>
      </c>
      <c r="Y185" s="120">
        <f>Assumptions!$G$25</f>
        <v>1120</v>
      </c>
      <c r="Z185" s="119" t="s">
        <v>6</v>
      </c>
      <c r="AA185" s="116"/>
      <c r="AB185" s="116"/>
      <c r="AC185" s="121">
        <f>U185*W185*Y185</f>
        <v>1344000</v>
      </c>
      <c r="AD185" s="88"/>
      <c r="AE185" s="117">
        <f>AE154</f>
        <v>10</v>
      </c>
      <c r="AF185" s="95" t="s">
        <v>76</v>
      </c>
      <c r="AG185" s="116">
        <f>AG154</f>
        <v>120</v>
      </c>
      <c r="AH185" s="119" t="s">
        <v>5</v>
      </c>
      <c r="AI185" s="120">
        <f>Assumptions!$G$25</f>
        <v>1120</v>
      </c>
      <c r="AJ185" s="119" t="s">
        <v>6</v>
      </c>
      <c r="AK185" s="116"/>
      <c r="AL185" s="116"/>
      <c r="AM185" s="121">
        <f>AE185*AG185*AI185</f>
        <v>1344000</v>
      </c>
    </row>
    <row r="186" spans="1:39" ht="11.1" customHeight="1" x14ac:dyDescent="0.25">
      <c r="A186" s="16">
        <f>A155</f>
        <v>5</v>
      </c>
      <c r="B186" s="17" t="s">
        <v>77</v>
      </c>
      <c r="C186" s="15">
        <f>C155</f>
        <v>164</v>
      </c>
      <c r="D186" s="19" t="s">
        <v>7</v>
      </c>
      <c r="E186" s="7">
        <f>Assumptions!$G$26</f>
        <v>1120</v>
      </c>
      <c r="F186" s="19" t="s">
        <v>6</v>
      </c>
      <c r="G186" s="15"/>
      <c r="H186" s="15"/>
      <c r="I186" s="20">
        <f>A186*C186*E186</f>
        <v>918400</v>
      </c>
      <c r="K186" s="16">
        <f>K155</f>
        <v>5</v>
      </c>
      <c r="L186" s="17" t="s">
        <v>77</v>
      </c>
      <c r="M186" s="15">
        <f>M155</f>
        <v>164</v>
      </c>
      <c r="N186" s="19" t="s">
        <v>7</v>
      </c>
      <c r="O186" s="7">
        <f>Assumptions!$G$26</f>
        <v>1120</v>
      </c>
      <c r="P186" s="19" t="s">
        <v>6</v>
      </c>
      <c r="Q186" s="15"/>
      <c r="R186" s="15"/>
      <c r="S186" s="20">
        <f>K186*M186*O186</f>
        <v>918400</v>
      </c>
      <c r="U186" s="117">
        <f>U155</f>
        <v>5</v>
      </c>
      <c r="V186" s="95" t="s">
        <v>77</v>
      </c>
      <c r="W186" s="116">
        <f>W155</f>
        <v>164</v>
      </c>
      <c r="X186" s="119" t="s">
        <v>7</v>
      </c>
      <c r="Y186" s="120">
        <f>Assumptions!$G$26</f>
        <v>1120</v>
      </c>
      <c r="Z186" s="119" t="s">
        <v>6</v>
      </c>
      <c r="AA186" s="116"/>
      <c r="AB186" s="116"/>
      <c r="AC186" s="121">
        <f>U186*W186*Y186</f>
        <v>918400</v>
      </c>
      <c r="AD186" s="88"/>
      <c r="AE186" s="117">
        <f>AE155</f>
        <v>5</v>
      </c>
      <c r="AF186" s="95" t="s">
        <v>77</v>
      </c>
      <c r="AG186" s="116">
        <f>AG155</f>
        <v>164</v>
      </c>
      <c r="AH186" s="119" t="s">
        <v>7</v>
      </c>
      <c r="AI186" s="120">
        <f>Assumptions!$G$26</f>
        <v>1120</v>
      </c>
      <c r="AJ186" s="119" t="s">
        <v>6</v>
      </c>
      <c r="AK186" s="116"/>
      <c r="AL186" s="116"/>
      <c r="AM186" s="121">
        <f>AE186*AG186*AI186</f>
        <v>918400</v>
      </c>
    </row>
    <row r="187" spans="1:39" ht="11.1" customHeight="1" x14ac:dyDescent="0.25">
      <c r="A187" s="25">
        <f>SUM(A182:A186)</f>
        <v>50</v>
      </c>
      <c r="B187" s="13"/>
      <c r="C187" s="33">
        <f>SUM(A182*C182*G182)+(A183*C183)+(A184*C184)+(A185*C185)+(A186*C186)</f>
        <v>5020</v>
      </c>
      <c r="D187" s="21" t="s">
        <v>78</v>
      </c>
      <c r="E187" s="13"/>
      <c r="F187" s="21"/>
      <c r="G187" s="13"/>
      <c r="H187" s="13"/>
      <c r="I187" s="27"/>
      <c r="K187" s="25">
        <f>SUM(K182:K186)</f>
        <v>50</v>
      </c>
      <c r="L187" s="13"/>
      <c r="M187" s="33">
        <f>SUM(K182*M182*Q182)+(K183*M183)+(K184*M184)+(K185*M185)+(K186*M186)</f>
        <v>5020</v>
      </c>
      <c r="N187" s="21" t="s">
        <v>78</v>
      </c>
      <c r="O187" s="13"/>
      <c r="P187" s="21"/>
      <c r="Q187" s="13"/>
      <c r="R187" s="13"/>
      <c r="S187" s="27"/>
      <c r="U187" s="126">
        <f>SUM(U182:U186)</f>
        <v>50</v>
      </c>
      <c r="V187" s="114"/>
      <c r="W187" s="139">
        <f>SUM(U182*W182*AA182)+(U183*W183)+(U184*W184)+(U185*W185)+(U186*W186)</f>
        <v>5020</v>
      </c>
      <c r="X187" s="122" t="s">
        <v>78</v>
      </c>
      <c r="Y187" s="114"/>
      <c r="Z187" s="122"/>
      <c r="AA187" s="114"/>
      <c r="AB187" s="114"/>
      <c r="AC187" s="128"/>
      <c r="AD187" s="88"/>
      <c r="AE187" s="126">
        <f>SUM(AE182:AE186)</f>
        <v>50</v>
      </c>
      <c r="AF187" s="114"/>
      <c r="AG187" s="139">
        <f>SUM(AE182*AG182*AK182)+(AE183*AG183)+(AE184*AG184)+(AE185*AG185)+(AE186*AG186)</f>
        <v>5020</v>
      </c>
      <c r="AH187" s="122" t="s">
        <v>78</v>
      </c>
      <c r="AI187" s="114"/>
      <c r="AJ187" s="122"/>
      <c r="AK187" s="114"/>
      <c r="AL187" s="114"/>
      <c r="AM187" s="128"/>
    </row>
    <row r="188" spans="1:39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U188" s="91"/>
      <c r="V188" s="111"/>
      <c r="W188" s="88"/>
      <c r="X188" s="88"/>
      <c r="Y188" s="132"/>
      <c r="Z188" s="119"/>
      <c r="AA188" s="88"/>
      <c r="AB188" s="88"/>
      <c r="AC188" s="121"/>
      <c r="AD188" s="88"/>
      <c r="AE188" s="91"/>
      <c r="AF188" s="111"/>
      <c r="AG188" s="88"/>
      <c r="AH188" s="88"/>
      <c r="AI188" s="132"/>
      <c r="AJ188" s="119"/>
      <c r="AK188" s="88"/>
      <c r="AL188" s="88"/>
      <c r="AM188" s="121"/>
    </row>
    <row r="189" spans="1:39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449792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449792</v>
      </c>
      <c r="U189" s="91" t="s">
        <v>87</v>
      </c>
      <c r="V189" s="91"/>
      <c r="W189" s="116"/>
      <c r="X189" s="116"/>
      <c r="Y189" s="140">
        <f>Assumptions!$E$41</f>
        <v>0.08</v>
      </c>
      <c r="Z189" s="119" t="s">
        <v>13</v>
      </c>
      <c r="AA189" s="116"/>
      <c r="AB189" s="116"/>
      <c r="AC189" s="121">
        <f>SUM(AC182:AC186)*Y189</f>
        <v>449792</v>
      </c>
      <c r="AD189" s="88"/>
      <c r="AE189" s="91" t="s">
        <v>87</v>
      </c>
      <c r="AF189" s="91"/>
      <c r="AG189" s="116"/>
      <c r="AH189" s="116"/>
      <c r="AI189" s="140">
        <f>Assumptions!$E$41</f>
        <v>0.08</v>
      </c>
      <c r="AJ189" s="119" t="s">
        <v>13</v>
      </c>
      <c r="AK189" s="116"/>
      <c r="AL189" s="116"/>
      <c r="AM189" s="121">
        <f>SUM(AM182:AM186)*AI189</f>
        <v>449792</v>
      </c>
    </row>
    <row r="190" spans="1:39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62096.25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67735</v>
      </c>
      <c r="U190" s="91" t="s">
        <v>14</v>
      </c>
      <c r="V190" s="91"/>
      <c r="W190" s="116"/>
      <c r="X190" s="116"/>
      <c r="Y190" s="140">
        <f>Assumptions!$E$42</f>
        <v>5.0000000000000001E-3</v>
      </c>
      <c r="Z190" s="119" t="s">
        <v>15</v>
      </c>
      <c r="AA190" s="116"/>
      <c r="AB190" s="116"/>
      <c r="AC190" s="121">
        <f>AC172*Y190</f>
        <v>67735</v>
      </c>
      <c r="AD190" s="88"/>
      <c r="AE190" s="91" t="s">
        <v>14</v>
      </c>
      <c r="AF190" s="91"/>
      <c r="AG190" s="116"/>
      <c r="AH190" s="116"/>
      <c r="AI190" s="140">
        <f>Assumptions!$E$42</f>
        <v>5.0000000000000001E-3</v>
      </c>
      <c r="AJ190" s="119" t="s">
        <v>15</v>
      </c>
      <c r="AK190" s="116"/>
      <c r="AL190" s="116"/>
      <c r="AM190" s="121">
        <f>AM172*AI190</f>
        <v>80900.350000000006</v>
      </c>
    </row>
    <row r="191" spans="1:39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61846.399999999994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61846.399999999994</v>
      </c>
      <c r="U191" s="91" t="s">
        <v>16</v>
      </c>
      <c r="V191" s="91"/>
      <c r="W191" s="116"/>
      <c r="X191" s="116"/>
      <c r="Y191" s="140">
        <f>Assumptions!$E$43</f>
        <v>1.0999999999999999E-2</v>
      </c>
      <c r="Z191" s="119" t="s">
        <v>13</v>
      </c>
      <c r="AA191" s="116"/>
      <c r="AB191" s="116"/>
      <c r="AC191" s="121">
        <f>SUM(AC182:AC186)*Y191</f>
        <v>61846.399999999994</v>
      </c>
      <c r="AD191" s="88"/>
      <c r="AE191" s="91" t="s">
        <v>16</v>
      </c>
      <c r="AF191" s="91"/>
      <c r="AG191" s="116"/>
      <c r="AH191" s="116"/>
      <c r="AI191" s="140">
        <f>Assumptions!$E$43</f>
        <v>1.0999999999999999E-2</v>
      </c>
      <c r="AJ191" s="119" t="s">
        <v>13</v>
      </c>
      <c r="AK191" s="116"/>
      <c r="AL191" s="116"/>
      <c r="AM191" s="121">
        <f>SUM(AM182:AM186)*AI191</f>
        <v>61846.399999999994</v>
      </c>
    </row>
    <row r="192" spans="1:39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248385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270940</v>
      </c>
      <c r="U192" s="91" t="s">
        <v>17</v>
      </c>
      <c r="V192" s="91"/>
      <c r="W192" s="116"/>
      <c r="X192" s="116"/>
      <c r="Y192" s="140">
        <f>Assumptions!$E$44</f>
        <v>0.02</v>
      </c>
      <c r="Z192" s="119" t="s">
        <v>45</v>
      </c>
      <c r="AA192" s="116"/>
      <c r="AB192" s="116"/>
      <c r="AC192" s="121">
        <f>SUM(AC151:AC155)*Y192</f>
        <v>270940</v>
      </c>
      <c r="AD192" s="88"/>
      <c r="AE192" s="91" t="s">
        <v>17</v>
      </c>
      <c r="AF192" s="91"/>
      <c r="AG192" s="116"/>
      <c r="AH192" s="116"/>
      <c r="AI192" s="140">
        <f>Assumptions!$E$44</f>
        <v>0.02</v>
      </c>
      <c r="AJ192" s="119" t="s">
        <v>45</v>
      </c>
      <c r="AK192" s="116"/>
      <c r="AL192" s="116"/>
      <c r="AM192" s="121">
        <f>SUM(AM151:AM155)*AI192</f>
        <v>323601.40000000002</v>
      </c>
    </row>
    <row r="193" spans="1:39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281120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281120</v>
      </c>
      <c r="U193" s="91" t="s">
        <v>18</v>
      </c>
      <c r="V193" s="91"/>
      <c r="W193" s="141"/>
      <c r="X193" s="116"/>
      <c r="Y193" s="140">
        <f>Assumptions!$E$45</f>
        <v>0.05</v>
      </c>
      <c r="Z193" s="119" t="s">
        <v>13</v>
      </c>
      <c r="AA193" s="116"/>
      <c r="AB193" s="116"/>
      <c r="AC193" s="121">
        <f>SUM(AC182:AC188)*Y193</f>
        <v>281120</v>
      </c>
      <c r="AD193" s="88"/>
      <c r="AE193" s="91" t="s">
        <v>18</v>
      </c>
      <c r="AF193" s="91"/>
      <c r="AG193" s="141"/>
      <c r="AH193" s="116"/>
      <c r="AI193" s="140">
        <f>Assumptions!$E$45</f>
        <v>0.05</v>
      </c>
      <c r="AJ193" s="119" t="s">
        <v>13</v>
      </c>
      <c r="AK193" s="116"/>
      <c r="AL193" s="116"/>
      <c r="AM193" s="121">
        <f>SUM(AM182:AM188)*AI193</f>
        <v>281120</v>
      </c>
    </row>
    <row r="194" spans="1:39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U194" s="91"/>
      <c r="V194" s="111"/>
      <c r="W194" s="88"/>
      <c r="X194" s="88"/>
      <c r="Y194" s="142"/>
      <c r="Z194" s="119"/>
      <c r="AA194" s="88"/>
      <c r="AB194" s="88"/>
      <c r="AC194" s="124"/>
      <c r="AD194" s="88"/>
      <c r="AE194" s="91"/>
      <c r="AF194" s="111"/>
      <c r="AG194" s="88"/>
      <c r="AH194" s="88"/>
      <c r="AI194" s="142"/>
      <c r="AJ194" s="119"/>
      <c r="AK194" s="88"/>
      <c r="AL194" s="88"/>
      <c r="AM194" s="124"/>
    </row>
    <row r="195" spans="1:39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261345.61488944897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262441.17060061311</v>
      </c>
      <c r="U195" s="91" t="s">
        <v>88</v>
      </c>
      <c r="V195" s="91"/>
      <c r="W195" s="136">
        <f>Assumptions!$C$47</f>
        <v>0.05</v>
      </c>
      <c r="X195" s="132">
        <f>Assumptions!$D$47</f>
        <v>12</v>
      </c>
      <c r="Y195" s="119" t="s">
        <v>21</v>
      </c>
      <c r="Z195" s="116"/>
      <c r="AA195" s="132">
        <f>Assumptions!$G$47</f>
        <v>6</v>
      </c>
      <c r="AB195" s="119" t="s">
        <v>79</v>
      </c>
      <c r="AC195" s="121">
        <f>(((SUM(AC175:AC180)*POWER((1+W195/12),((X195+AA195)/12)*12))-SUM(AC175:AC180))      +           ((((SUM(AC182:AC194)*POWER((1+W195/12),((X195+AA195)/12)*12))-SUM(AC182:AC194))*0.5)))</f>
        <v>262441.17060061311</v>
      </c>
      <c r="AD195" s="88"/>
      <c r="AE195" s="91" t="s">
        <v>88</v>
      </c>
      <c r="AF195" s="91"/>
      <c r="AG195" s="136">
        <f>Assumptions!$C$47</f>
        <v>0.05</v>
      </c>
      <c r="AH195" s="132">
        <f>Assumptions!$D$47</f>
        <v>12</v>
      </c>
      <c r="AI195" s="119" t="s">
        <v>21</v>
      </c>
      <c r="AJ195" s="116"/>
      <c r="AK195" s="132">
        <f>Assumptions!$G$47</f>
        <v>6</v>
      </c>
      <c r="AL195" s="119" t="s">
        <v>79</v>
      </c>
      <c r="AM195" s="121">
        <f>(((SUM(AM175:AM180)*POWER((1+AG195/12),((AH195+AK195)/12)*12))-SUM(AM175:AM180))      +           ((((SUM(AM182:AM194)*POWER((1+AG195/12),((AH195+AK195)/12)*12))-SUM(AM182:AM194))*0.5)))</f>
        <v>264999.07339502219</v>
      </c>
    </row>
    <row r="196" spans="1:39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67256.396500000003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67538.334000000003</v>
      </c>
      <c r="U196" s="91" t="s">
        <v>22</v>
      </c>
      <c r="V196" s="91"/>
      <c r="W196" s="136">
        <f>Assumptions!$C$48</f>
        <v>0.01</v>
      </c>
      <c r="X196" s="119" t="s">
        <v>23</v>
      </c>
      <c r="Y196" s="116"/>
      <c r="Z196" s="116"/>
      <c r="AA196" s="116"/>
      <c r="AB196" s="116"/>
      <c r="AC196" s="121">
        <f>SUM(AC175:AC193)*W196</f>
        <v>67538.334000000003</v>
      </c>
      <c r="AD196" s="88"/>
      <c r="AE196" s="91" t="s">
        <v>22</v>
      </c>
      <c r="AF196" s="91"/>
      <c r="AG196" s="136">
        <f>Assumptions!$C$48</f>
        <v>0.01</v>
      </c>
      <c r="AH196" s="119" t="s">
        <v>23</v>
      </c>
      <c r="AI196" s="116"/>
      <c r="AJ196" s="116"/>
      <c r="AK196" s="116"/>
      <c r="AL196" s="116"/>
      <c r="AM196" s="121">
        <f>SUM(AM175:AM193)*AG196</f>
        <v>68196.601500000004</v>
      </c>
    </row>
    <row r="197" spans="1:39" ht="11.1" customHeight="1" x14ac:dyDescent="0.25">
      <c r="A197" s="6" t="s">
        <v>24</v>
      </c>
      <c r="B197" s="6"/>
      <c r="C197" s="61" t="s">
        <v>103</v>
      </c>
      <c r="D197" s="32">
        <f>Assumptions!$D$49</f>
        <v>0.2</v>
      </c>
      <c r="E197" s="19" t="s">
        <v>25</v>
      </c>
      <c r="I197" s="20">
        <f>SUM(I151:I155)*D197+SUM(I158:I170)*G197</f>
        <v>2483850</v>
      </c>
      <c r="K197" s="6" t="s">
        <v>24</v>
      </c>
      <c r="L197" s="6"/>
      <c r="M197" s="61" t="s">
        <v>103</v>
      </c>
      <c r="N197" s="32">
        <f>Assumptions!$D$49</f>
        <v>0.2</v>
      </c>
      <c r="O197" s="19" t="s">
        <v>25</v>
      </c>
      <c r="S197" s="20">
        <f>SUM(S151:S155)*N197+SUM(S158:S170)*Q197</f>
        <v>2709400</v>
      </c>
      <c r="U197" s="91" t="s">
        <v>24</v>
      </c>
      <c r="V197" s="91"/>
      <c r="W197" s="133" t="s">
        <v>103</v>
      </c>
      <c r="X197" s="136">
        <f>Assumptions!$D$49</f>
        <v>0.2</v>
      </c>
      <c r="Y197" s="119" t="s">
        <v>25</v>
      </c>
      <c r="Z197" s="133"/>
      <c r="AA197" s="158"/>
      <c r="AB197" s="119"/>
      <c r="AC197" s="121">
        <f>SUM(AC151:AC155)*X197+SUM(AC158:AC170)*AA197</f>
        <v>2709400</v>
      </c>
      <c r="AD197" s="88"/>
      <c r="AE197" s="91" t="s">
        <v>24</v>
      </c>
      <c r="AF197" s="91"/>
      <c r="AG197" s="133" t="s">
        <v>103</v>
      </c>
      <c r="AH197" s="136">
        <f>Assumptions!$D$49</f>
        <v>0.2</v>
      </c>
      <c r="AI197" s="119" t="s">
        <v>25</v>
      </c>
      <c r="AJ197" s="133"/>
      <c r="AK197" s="158"/>
      <c r="AL197" s="119"/>
      <c r="AM197" s="121">
        <f>SUM(AM151:AM155)*AH197+SUM(AM158:AM170)*AK197</f>
        <v>3236014</v>
      </c>
    </row>
    <row r="198" spans="1:39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U198" s="114"/>
      <c r="V198" s="114"/>
      <c r="W198" s="114"/>
      <c r="X198" s="114"/>
      <c r="Y198" s="114"/>
      <c r="Z198" s="114"/>
      <c r="AA198" s="114"/>
      <c r="AB198" s="114"/>
      <c r="AC198" s="128"/>
      <c r="AD198" s="88"/>
      <c r="AE198" s="114"/>
      <c r="AF198" s="114"/>
      <c r="AG198" s="114"/>
      <c r="AH198" s="114"/>
      <c r="AI198" s="114"/>
      <c r="AJ198" s="114"/>
      <c r="AK198" s="114"/>
      <c r="AL198" s="114"/>
      <c r="AM198" s="128"/>
    </row>
    <row r="199" spans="1:39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9538091.6613894477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9793212.9046006128</v>
      </c>
      <c r="U199" s="113" t="s">
        <v>26</v>
      </c>
      <c r="V199" s="114"/>
      <c r="W199" s="114"/>
      <c r="X199" s="114"/>
      <c r="Y199" s="114"/>
      <c r="Z199" s="114"/>
      <c r="AA199" s="114"/>
      <c r="AB199" s="114"/>
      <c r="AC199" s="130">
        <f>SUM(AC175:AC198)</f>
        <v>9793212.9046006128</v>
      </c>
      <c r="AD199" s="88"/>
      <c r="AE199" s="113" t="s">
        <v>26</v>
      </c>
      <c r="AF199" s="114"/>
      <c r="AG199" s="114"/>
      <c r="AH199" s="114"/>
      <c r="AI199" s="114"/>
      <c r="AJ199" s="114"/>
      <c r="AK199" s="114"/>
      <c r="AL199" s="114"/>
      <c r="AM199" s="130">
        <f>SUM(AM175:AM198)</f>
        <v>10388869.824895022</v>
      </c>
    </row>
    <row r="200" spans="1:39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U200" s="116"/>
      <c r="V200" s="116"/>
      <c r="W200" s="116"/>
      <c r="X200" s="116"/>
      <c r="Y200" s="116"/>
      <c r="Z200" s="116"/>
      <c r="AA200" s="116"/>
      <c r="AB200" s="116"/>
      <c r="AC200" s="143"/>
      <c r="AD200" s="88"/>
      <c r="AE200" s="116"/>
      <c r="AF200" s="116"/>
      <c r="AG200" s="116"/>
      <c r="AH200" s="116"/>
      <c r="AI200" s="116"/>
      <c r="AJ200" s="116"/>
      <c r="AK200" s="116"/>
      <c r="AL200" s="116"/>
      <c r="AM200" s="143"/>
    </row>
    <row r="201" spans="1:39" ht="11.1" customHeight="1" x14ac:dyDescent="0.25">
      <c r="A201" s="36" t="s">
        <v>106</v>
      </c>
      <c r="B201" s="37"/>
      <c r="C201" s="37"/>
      <c r="D201" s="37"/>
      <c r="E201" s="37"/>
      <c r="F201" s="37"/>
      <c r="G201" s="37"/>
      <c r="H201" s="37"/>
      <c r="I201" s="38">
        <f>I172-I199</f>
        <v>2881158.3386105523</v>
      </c>
      <c r="K201" s="36" t="s">
        <v>106</v>
      </c>
      <c r="L201" s="37"/>
      <c r="M201" s="37"/>
      <c r="N201" s="37"/>
      <c r="O201" s="37"/>
      <c r="P201" s="37"/>
      <c r="Q201" s="37"/>
      <c r="R201" s="37"/>
      <c r="S201" s="38">
        <f>S172-S199</f>
        <v>3753787.0953993872</v>
      </c>
      <c r="U201" s="144" t="s">
        <v>106</v>
      </c>
      <c r="V201" s="145"/>
      <c r="W201" s="145"/>
      <c r="X201" s="145"/>
      <c r="Y201" s="145"/>
      <c r="Z201" s="145"/>
      <c r="AA201" s="145"/>
      <c r="AB201" s="145"/>
      <c r="AC201" s="146">
        <f>AC172-AC199</f>
        <v>3753787.0953993872</v>
      </c>
      <c r="AD201" s="88"/>
      <c r="AE201" s="144" t="s">
        <v>106</v>
      </c>
      <c r="AF201" s="145"/>
      <c r="AG201" s="145"/>
      <c r="AH201" s="145"/>
      <c r="AI201" s="145"/>
      <c r="AJ201" s="145"/>
      <c r="AK201" s="145"/>
      <c r="AL201" s="145"/>
      <c r="AM201" s="146">
        <f>AM172-AM199</f>
        <v>5791200.1751049776</v>
      </c>
    </row>
    <row r="202" spans="1:39" ht="11.1" customHeight="1" x14ac:dyDescent="0.25">
      <c r="A202" s="36" t="s">
        <v>107</v>
      </c>
      <c r="B202" s="37"/>
      <c r="C202" s="37"/>
      <c r="D202" s="37"/>
      <c r="E202" s="37"/>
      <c r="F202" s="37"/>
      <c r="G202" s="37"/>
      <c r="H202" s="37"/>
      <c r="I202" s="38">
        <f>I201/F145</f>
        <v>1784788.3513516695</v>
      </c>
      <c r="K202" s="36" t="s">
        <v>107</v>
      </c>
      <c r="L202" s="37"/>
      <c r="M202" s="37"/>
      <c r="N202" s="37"/>
      <c r="O202" s="37"/>
      <c r="P202" s="37"/>
      <c r="Q202" s="37"/>
      <c r="R202" s="37"/>
      <c r="S202" s="38">
        <f>S201/P145</f>
        <v>2325354.8378580273</v>
      </c>
      <c r="U202" s="144" t="s">
        <v>107</v>
      </c>
      <c r="V202" s="145"/>
      <c r="W202" s="145"/>
      <c r="X202" s="145"/>
      <c r="Y202" s="145"/>
      <c r="Z202" s="145"/>
      <c r="AA202" s="145"/>
      <c r="AB202" s="145"/>
      <c r="AC202" s="146">
        <f>AC201/Z145</f>
        <v>2325354.8378580273</v>
      </c>
      <c r="AD202" s="88"/>
      <c r="AE202" s="144" t="s">
        <v>107</v>
      </c>
      <c r="AF202" s="145"/>
      <c r="AG202" s="145"/>
      <c r="AH202" s="145"/>
      <c r="AI202" s="145"/>
      <c r="AJ202" s="145"/>
      <c r="AK202" s="145"/>
      <c r="AL202" s="145"/>
      <c r="AM202" s="146">
        <f>AM201/AJ145</f>
        <v>3587469.1350207827</v>
      </c>
    </row>
    <row r="203" spans="1:39" ht="11.1" customHeight="1" x14ac:dyDescent="0.25"/>
    <row r="204" spans="1:39" ht="11.1" customHeight="1" x14ac:dyDescent="0.25"/>
    <row r="205" spans="1:39" ht="11.1" customHeight="1" x14ac:dyDescent="0.25"/>
    <row r="206" spans="1:39" ht="11.1" customHeight="1" x14ac:dyDescent="0.25"/>
    <row r="207" spans="1:39" ht="11.1" customHeight="1" x14ac:dyDescent="0.25"/>
    <row r="208" spans="1:39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</sheetData>
  <mergeCells count="12">
    <mergeCell ref="D2:I4"/>
    <mergeCell ref="N2:S4"/>
    <mergeCell ref="D138:I140"/>
    <mergeCell ref="N138:S140"/>
    <mergeCell ref="D70:I72"/>
    <mergeCell ref="N70:S72"/>
    <mergeCell ref="X2:AC4"/>
    <mergeCell ref="AH2:AM4"/>
    <mergeCell ref="X70:AC72"/>
    <mergeCell ref="AH70:AM72"/>
    <mergeCell ref="X138:AC140"/>
    <mergeCell ref="AH138:AM1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7169" r:id="rId4"/>
      </mc:Fallback>
    </mc:AlternateContent>
    <mc:AlternateContent xmlns:mc="http://schemas.openxmlformats.org/markup-compatibility/2006">
      <mc:Choice Requires="x14">
        <oleObject progId="CorelDRAW.Graphic.12" shapeId="7170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7170" r:id="rId6"/>
      </mc:Fallback>
    </mc:AlternateContent>
    <mc:AlternateContent xmlns:mc="http://schemas.openxmlformats.org/markup-compatibility/2006">
      <mc:Choice Requires="x14">
        <oleObject progId="CorelDRAW.Graphic.12" shapeId="7179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7179" r:id="rId7"/>
      </mc:Fallback>
    </mc:AlternateContent>
    <mc:AlternateContent xmlns:mc="http://schemas.openxmlformats.org/markup-compatibility/2006">
      <mc:Choice Requires="x14">
        <oleObject progId="CorelDRAW.Graphic.12" shapeId="7180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7180" r:id="rId8"/>
      </mc:Fallback>
    </mc:AlternateContent>
    <mc:AlternateContent xmlns:mc="http://schemas.openxmlformats.org/markup-compatibility/2006">
      <mc:Choice Requires="x14">
        <oleObject progId="CorelDRAW.Graphic.12" shapeId="7187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7187" r:id="rId9"/>
      </mc:Fallback>
    </mc:AlternateContent>
    <mc:AlternateContent xmlns:mc="http://schemas.openxmlformats.org/markup-compatibility/2006">
      <mc:Choice Requires="x14">
        <oleObject progId="CorelDRAW.Graphic.12" shapeId="7188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7188" r:id="rId10"/>
      </mc:Fallback>
    </mc:AlternateContent>
    <mc:AlternateContent xmlns:mc="http://schemas.openxmlformats.org/markup-compatibility/2006">
      <mc:Choice Requires="x14">
        <oleObject progId="CorelDRAW.Graphic.12" shapeId="7189" r:id="rId11">
          <objectPr defaultSize="0" autoPict="0" r:id="rId5">
            <anchor moveWithCells="1" sizeWithCells="1">
              <from>
                <xdr:col>20</xdr:col>
                <xdr:colOff>0</xdr:colOff>
                <xdr:row>1</xdr:row>
                <xdr:rowOff>0</xdr:rowOff>
              </from>
              <to>
                <xdr:col>22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7189" r:id="rId11"/>
      </mc:Fallback>
    </mc:AlternateContent>
    <mc:AlternateContent xmlns:mc="http://schemas.openxmlformats.org/markup-compatibility/2006">
      <mc:Choice Requires="x14">
        <oleObject progId="CorelDRAW.Graphic.12" shapeId="7190" r:id="rId12">
          <objectPr defaultSize="0" autoPict="0" r:id="rId5">
            <anchor moveWithCells="1" sizeWithCells="1">
              <from>
                <xdr:col>20</xdr:col>
                <xdr:colOff>0</xdr:colOff>
                <xdr:row>69</xdr:row>
                <xdr:rowOff>0</xdr:rowOff>
              </from>
              <to>
                <xdr:col>22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7190" r:id="rId12"/>
      </mc:Fallback>
    </mc:AlternateContent>
    <mc:AlternateContent xmlns:mc="http://schemas.openxmlformats.org/markup-compatibility/2006">
      <mc:Choice Requires="x14">
        <oleObject progId="CorelDRAW.Graphic.12" shapeId="7191" r:id="rId13">
          <objectPr defaultSize="0" autoPict="0" r:id="rId5">
            <anchor moveWithCells="1" sizeWithCells="1">
              <from>
                <xdr:col>20</xdr:col>
                <xdr:colOff>0</xdr:colOff>
                <xdr:row>137</xdr:row>
                <xdr:rowOff>0</xdr:rowOff>
              </from>
              <to>
                <xdr:col>22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7191" r:id="rId13"/>
      </mc:Fallback>
    </mc:AlternateContent>
    <mc:AlternateContent xmlns:mc="http://schemas.openxmlformats.org/markup-compatibility/2006">
      <mc:Choice Requires="x14">
        <oleObject progId="CorelDRAW.Graphic.12" shapeId="7192" r:id="rId14">
          <objectPr defaultSize="0" autoPict="0" r:id="rId5">
            <anchor moveWithCells="1" sizeWithCells="1">
              <from>
                <xdr:col>30</xdr:col>
                <xdr:colOff>0</xdr:colOff>
                <xdr:row>1</xdr:row>
                <xdr:rowOff>0</xdr:rowOff>
              </from>
              <to>
                <xdr:col>32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7192" r:id="rId14"/>
      </mc:Fallback>
    </mc:AlternateContent>
    <mc:AlternateContent xmlns:mc="http://schemas.openxmlformats.org/markup-compatibility/2006">
      <mc:Choice Requires="x14">
        <oleObject progId="CorelDRAW.Graphic.12" shapeId="7193" r:id="rId15">
          <objectPr defaultSize="0" autoPict="0" r:id="rId5">
            <anchor moveWithCells="1" sizeWithCells="1">
              <from>
                <xdr:col>30</xdr:col>
                <xdr:colOff>0</xdr:colOff>
                <xdr:row>69</xdr:row>
                <xdr:rowOff>0</xdr:rowOff>
              </from>
              <to>
                <xdr:col>32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7193" r:id="rId15"/>
      </mc:Fallback>
    </mc:AlternateContent>
    <mc:AlternateContent xmlns:mc="http://schemas.openxmlformats.org/markup-compatibility/2006">
      <mc:Choice Requires="x14">
        <oleObject progId="CorelDRAW.Graphic.12" shapeId="7194" r:id="rId16">
          <objectPr defaultSize="0" autoPict="0" r:id="rId5">
            <anchor moveWithCells="1" sizeWithCells="1">
              <from>
                <xdr:col>30</xdr:col>
                <xdr:colOff>0</xdr:colOff>
                <xdr:row>137</xdr:row>
                <xdr:rowOff>0</xdr:rowOff>
              </from>
              <to>
                <xdr:col>32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7194" r:id="rId1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00"/>
  <sheetViews>
    <sheetView zoomScale="60" zoomScaleNormal="60" workbookViewId="0">
      <selection activeCell="D6" sqref="D6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</cols>
  <sheetData>
    <row r="1" spans="1:39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U1" s="84"/>
      <c r="V1" s="85"/>
      <c r="W1" s="85"/>
      <c r="X1" s="86"/>
      <c r="Y1" s="87"/>
      <c r="Z1" s="87"/>
      <c r="AA1" s="87"/>
      <c r="AB1" s="87"/>
      <c r="AC1" s="87"/>
      <c r="AD1" s="88"/>
      <c r="AE1" s="84"/>
      <c r="AF1" s="85"/>
      <c r="AG1" s="85"/>
      <c r="AH1" s="86"/>
      <c r="AI1" s="87"/>
      <c r="AJ1" s="87"/>
      <c r="AK1" s="87"/>
      <c r="AL1" s="87"/>
      <c r="AM1" s="87"/>
    </row>
    <row r="2" spans="1:39" ht="11.1" customHeight="1" x14ac:dyDescent="0.25">
      <c r="A2" s="2"/>
      <c r="B2" s="2"/>
      <c r="C2" s="2"/>
      <c r="D2" s="338" t="s">
        <v>54</v>
      </c>
      <c r="E2" s="338"/>
      <c r="F2" s="338"/>
      <c r="G2" s="338"/>
      <c r="H2" s="338"/>
      <c r="I2" s="338"/>
      <c r="K2" s="2"/>
      <c r="L2" s="2"/>
      <c r="M2" s="2"/>
      <c r="N2" s="338" t="s">
        <v>54</v>
      </c>
      <c r="O2" s="338"/>
      <c r="P2" s="338"/>
      <c r="Q2" s="338"/>
      <c r="R2" s="338"/>
      <c r="S2" s="338"/>
      <c r="U2" s="84"/>
      <c r="V2" s="84"/>
      <c r="W2" s="84"/>
      <c r="X2" s="337" t="s">
        <v>54</v>
      </c>
      <c r="Y2" s="337"/>
      <c r="Z2" s="337"/>
      <c r="AA2" s="337"/>
      <c r="AB2" s="337"/>
      <c r="AC2" s="337"/>
      <c r="AD2" s="88"/>
      <c r="AE2" s="84"/>
      <c r="AF2" s="84"/>
      <c r="AG2" s="84"/>
      <c r="AH2" s="337" t="s">
        <v>54</v>
      </c>
      <c r="AI2" s="337"/>
      <c r="AJ2" s="337"/>
      <c r="AK2" s="337"/>
      <c r="AL2" s="337"/>
      <c r="AM2" s="337"/>
    </row>
    <row r="3" spans="1:39" ht="11.1" customHeight="1" x14ac:dyDescent="0.25">
      <c r="A3" s="2"/>
      <c r="B3" s="2"/>
      <c r="C3" s="2"/>
      <c r="D3" s="338"/>
      <c r="E3" s="338"/>
      <c r="F3" s="338"/>
      <c r="G3" s="338"/>
      <c r="H3" s="338"/>
      <c r="I3" s="338"/>
      <c r="K3" s="2"/>
      <c r="L3" s="2"/>
      <c r="M3" s="2"/>
      <c r="N3" s="338"/>
      <c r="O3" s="338"/>
      <c r="P3" s="338"/>
      <c r="Q3" s="338"/>
      <c r="R3" s="338"/>
      <c r="S3" s="338"/>
      <c r="U3" s="84"/>
      <c r="V3" s="84"/>
      <c r="W3" s="84"/>
      <c r="X3" s="337"/>
      <c r="Y3" s="337"/>
      <c r="Z3" s="337"/>
      <c r="AA3" s="337"/>
      <c r="AB3" s="337"/>
      <c r="AC3" s="337"/>
      <c r="AD3" s="88"/>
      <c r="AE3" s="84"/>
      <c r="AF3" s="84"/>
      <c r="AG3" s="84"/>
      <c r="AH3" s="337"/>
      <c r="AI3" s="337"/>
      <c r="AJ3" s="337"/>
      <c r="AK3" s="337"/>
      <c r="AL3" s="337"/>
      <c r="AM3" s="337"/>
    </row>
    <row r="4" spans="1:39" ht="11.1" customHeight="1" x14ac:dyDescent="0.25">
      <c r="A4" s="2"/>
      <c r="B4" s="2"/>
      <c r="C4" s="2"/>
      <c r="D4" s="338"/>
      <c r="E4" s="338"/>
      <c r="F4" s="338"/>
      <c r="G4" s="338"/>
      <c r="H4" s="338"/>
      <c r="I4" s="338"/>
      <c r="K4" s="2"/>
      <c r="L4" s="2"/>
      <c r="M4" s="2"/>
      <c r="N4" s="338"/>
      <c r="O4" s="338"/>
      <c r="P4" s="338"/>
      <c r="Q4" s="338"/>
      <c r="R4" s="338"/>
      <c r="S4" s="338"/>
      <c r="U4" s="84"/>
      <c r="V4" s="84"/>
      <c r="W4" s="84"/>
      <c r="X4" s="337"/>
      <c r="Y4" s="337"/>
      <c r="Z4" s="337"/>
      <c r="AA4" s="337"/>
      <c r="AB4" s="337"/>
      <c r="AC4" s="337"/>
      <c r="AD4" s="88"/>
      <c r="AE4" s="84"/>
      <c r="AF4" s="84"/>
      <c r="AG4" s="84"/>
      <c r="AH4" s="337"/>
      <c r="AI4" s="337"/>
      <c r="AJ4" s="337"/>
      <c r="AK4" s="337"/>
      <c r="AL4" s="337"/>
      <c r="AM4" s="337"/>
    </row>
    <row r="5" spans="1:39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U5" s="84"/>
      <c r="V5" s="84"/>
      <c r="W5" s="84"/>
      <c r="X5" s="89"/>
      <c r="Y5" s="89"/>
      <c r="Z5" s="89"/>
      <c r="AA5" s="89"/>
      <c r="AB5" s="89"/>
      <c r="AC5" s="89"/>
      <c r="AD5" s="88"/>
      <c r="AE5" s="84"/>
      <c r="AF5" s="84"/>
      <c r="AG5" s="84"/>
      <c r="AH5" s="89"/>
      <c r="AI5" s="89"/>
      <c r="AJ5" s="89"/>
      <c r="AK5" s="89"/>
      <c r="AL5" s="89"/>
      <c r="AM5" s="89"/>
    </row>
    <row r="6" spans="1:39" ht="11.1" customHeight="1" x14ac:dyDescent="0.25">
      <c r="A6" s="5" t="s">
        <v>0</v>
      </c>
      <c r="B6" s="5"/>
      <c r="C6" s="6"/>
      <c r="D6" s="52" t="str">
        <f>Assumptions!$B$78</f>
        <v>Apartments</v>
      </c>
      <c r="E6" s="44"/>
      <c r="F6" s="44"/>
      <c r="G6" s="80"/>
      <c r="H6" s="17" t="str">
        <f>Assumptions!$D$70</f>
        <v>Apartments</v>
      </c>
      <c r="I6" s="82">
        <f>Assumptions!$C$79</f>
        <v>20</v>
      </c>
      <c r="K6" s="5" t="s">
        <v>0</v>
      </c>
      <c r="L6" s="5"/>
      <c r="M6" s="6"/>
      <c r="N6" s="52" t="str">
        <f>Assumptions!$B$78</f>
        <v>Apartments</v>
      </c>
      <c r="O6" s="44"/>
      <c r="P6" s="44"/>
      <c r="Q6" s="45"/>
      <c r="R6" s="17" t="str">
        <f>Assumptions!$D$70</f>
        <v>Apartments</v>
      </c>
      <c r="S6" s="82">
        <f>Assumptions!$C$79</f>
        <v>20</v>
      </c>
      <c r="U6" s="90" t="s">
        <v>0</v>
      </c>
      <c r="V6" s="90"/>
      <c r="W6" s="91"/>
      <c r="X6" s="52" t="str">
        <f>Assumptions!$B$78</f>
        <v>Apartments</v>
      </c>
      <c r="Y6" s="93"/>
      <c r="Z6" s="93"/>
      <c r="AA6" s="94"/>
      <c r="AB6" s="95" t="str">
        <f>Assumptions!$D$61</f>
        <v>Apartments</v>
      </c>
      <c r="AC6" s="82">
        <f>Assumptions!$C$79</f>
        <v>20</v>
      </c>
      <c r="AD6" s="88"/>
      <c r="AE6" s="90" t="s">
        <v>0</v>
      </c>
      <c r="AF6" s="90"/>
      <c r="AG6" s="91"/>
      <c r="AH6" s="52" t="str">
        <f>Assumptions!$B$78</f>
        <v>Apartments</v>
      </c>
      <c r="AI6" s="93"/>
      <c r="AJ6" s="93"/>
      <c r="AK6" s="94"/>
      <c r="AL6" s="95" t="str">
        <f>Assumptions!$D$61</f>
        <v>Apartments</v>
      </c>
      <c r="AM6" s="82">
        <f>Assumptions!$C$79</f>
        <v>20</v>
      </c>
    </row>
    <row r="7" spans="1:39" ht="11.1" customHeight="1" x14ac:dyDescent="0.25">
      <c r="A7" s="5" t="s">
        <v>1</v>
      </c>
      <c r="B7" s="6"/>
      <c r="C7" s="6"/>
      <c r="D7" s="52" t="s">
        <v>115</v>
      </c>
      <c r="E7" s="44"/>
      <c r="F7" s="44"/>
      <c r="G7" s="44"/>
      <c r="H7" s="17" t="str">
        <f>Assumptions!$D$71</f>
        <v>2 bed houses</v>
      </c>
      <c r="I7" s="82">
        <f>Assumptions!$C$80</f>
        <v>0</v>
      </c>
      <c r="K7" s="5" t="s">
        <v>1</v>
      </c>
      <c r="L7" s="6"/>
      <c r="M7" s="6"/>
      <c r="N7" s="52" t="s">
        <v>115</v>
      </c>
      <c r="O7" s="44"/>
      <c r="P7" s="44"/>
      <c r="Q7" s="46"/>
      <c r="R7" s="17" t="str">
        <f>Assumptions!$D$71</f>
        <v>2 bed houses</v>
      </c>
      <c r="S7" s="82">
        <f>Assumptions!$C$80</f>
        <v>0</v>
      </c>
      <c r="U7" s="90" t="s">
        <v>1</v>
      </c>
      <c r="V7" s="91"/>
      <c r="W7" s="91"/>
      <c r="X7" s="92" t="s">
        <v>115</v>
      </c>
      <c r="Y7" s="93"/>
      <c r="Z7" s="93"/>
      <c r="AA7" s="97"/>
      <c r="AB7" s="95" t="str">
        <f>Assumptions!$D$62</f>
        <v>2 bed houses</v>
      </c>
      <c r="AC7" s="82">
        <f>Assumptions!$C$80</f>
        <v>0</v>
      </c>
      <c r="AD7" s="88"/>
      <c r="AE7" s="90" t="s">
        <v>1</v>
      </c>
      <c r="AF7" s="91"/>
      <c r="AG7" s="91"/>
      <c r="AH7" s="92" t="s">
        <v>115</v>
      </c>
      <c r="AI7" s="93"/>
      <c r="AJ7" s="93"/>
      <c r="AK7" s="97"/>
      <c r="AL7" s="95" t="str">
        <f>Assumptions!$D$62</f>
        <v>2 bed houses</v>
      </c>
      <c r="AM7" s="82">
        <f>Assumptions!$C$80</f>
        <v>0</v>
      </c>
    </row>
    <row r="8" spans="1:39" ht="11.1" customHeight="1" x14ac:dyDescent="0.25">
      <c r="A8" s="5" t="s">
        <v>2</v>
      </c>
      <c r="B8" s="5"/>
      <c r="C8" s="6"/>
      <c r="D8" s="53" t="str">
        <f>Assumptions!A13</f>
        <v>Zone 1</v>
      </c>
      <c r="E8" s="49"/>
      <c r="F8" s="49"/>
      <c r="G8" s="81"/>
      <c r="H8" s="17" t="str">
        <f>Assumptions!$D$72</f>
        <v>3 Bed houses</v>
      </c>
      <c r="I8" s="82">
        <f>Assumptions!$C$81</f>
        <v>0</v>
      </c>
      <c r="K8" s="5" t="s">
        <v>2</v>
      </c>
      <c r="L8" s="5"/>
      <c r="M8" s="6"/>
      <c r="N8" s="51" t="str">
        <f>Assumptions!A14</f>
        <v>Zone 2 Leake Keyworth Bingham</v>
      </c>
      <c r="O8" s="47"/>
      <c r="P8" s="47"/>
      <c r="Q8" s="48"/>
      <c r="R8" s="17" t="str">
        <f>Assumptions!$D$72</f>
        <v>3 Bed houses</v>
      </c>
      <c r="S8" s="82">
        <f>Assumptions!$C$81</f>
        <v>0</v>
      </c>
      <c r="U8" s="90" t="s">
        <v>2</v>
      </c>
      <c r="V8" s="90"/>
      <c r="W8" s="91"/>
      <c r="X8" s="295" t="str">
        <f>Assumptions!A15</f>
        <v>Zone 2</v>
      </c>
      <c r="Y8" s="296"/>
      <c r="Z8" s="296"/>
      <c r="AA8" s="297"/>
      <c r="AB8" s="95" t="str">
        <f>Assumptions!$D$63</f>
        <v>3 Bed houses</v>
      </c>
      <c r="AC8" s="82">
        <f>Assumptions!$C$81</f>
        <v>0</v>
      </c>
      <c r="AD8" s="88"/>
      <c r="AE8" s="90" t="s">
        <v>2</v>
      </c>
      <c r="AF8" s="90"/>
      <c r="AG8" s="91"/>
      <c r="AH8" s="288" t="str">
        <f>Assumptions!A16</f>
        <v>Zone 3</v>
      </c>
      <c r="AI8" s="289"/>
      <c r="AJ8" s="289"/>
      <c r="AK8" s="290"/>
      <c r="AL8" s="95" t="str">
        <f>Assumptions!$D$63</f>
        <v>3 Bed houses</v>
      </c>
      <c r="AM8" s="82">
        <f>Assumptions!$C$81</f>
        <v>0</v>
      </c>
    </row>
    <row r="9" spans="1:39" ht="11.1" customHeight="1" x14ac:dyDescent="0.25">
      <c r="A9" s="5" t="s">
        <v>3</v>
      </c>
      <c r="B9" s="5"/>
      <c r="C9" s="6"/>
      <c r="D9" s="10">
        <f>SUM(I6:I10)</f>
        <v>20</v>
      </c>
      <c r="E9" s="39" t="s">
        <v>67</v>
      </c>
      <c r="F9" s="6"/>
      <c r="G9" s="8"/>
      <c r="H9" s="17" t="str">
        <f>Assumptions!$D$73</f>
        <v>4 bed houses</v>
      </c>
      <c r="I9" s="82">
        <f>Assumptions!$C$82</f>
        <v>0</v>
      </c>
      <c r="K9" s="5" t="s">
        <v>3</v>
      </c>
      <c r="L9" s="5"/>
      <c r="M9" s="6"/>
      <c r="N9" s="10">
        <f>SUM(S6:S10)</f>
        <v>20</v>
      </c>
      <c r="O9" s="39" t="s">
        <v>67</v>
      </c>
      <c r="P9" s="6"/>
      <c r="Q9" s="8"/>
      <c r="R9" s="17" t="str">
        <f>Assumptions!$D$73</f>
        <v>4 bed houses</v>
      </c>
      <c r="S9" s="82">
        <f>Assumptions!$C$82</f>
        <v>0</v>
      </c>
      <c r="U9" s="90" t="s">
        <v>3</v>
      </c>
      <c r="V9" s="90"/>
      <c r="W9" s="91"/>
      <c r="X9" s="104">
        <f>SUM(AC6:AC10)</f>
        <v>20</v>
      </c>
      <c r="Y9" s="105" t="s">
        <v>67</v>
      </c>
      <c r="Z9" s="91"/>
      <c r="AA9" s="106"/>
      <c r="AB9" s="95" t="str">
        <f>Assumptions!$D$64</f>
        <v>4 bed houses</v>
      </c>
      <c r="AC9" s="82">
        <f>Assumptions!$C$82</f>
        <v>0</v>
      </c>
      <c r="AD9" s="88"/>
      <c r="AE9" s="90" t="s">
        <v>3</v>
      </c>
      <c r="AF9" s="90"/>
      <c r="AG9" s="91"/>
      <c r="AH9" s="104">
        <f>SUM(AM6:AM10)</f>
        <v>20</v>
      </c>
      <c r="AI9" s="105" t="s">
        <v>67</v>
      </c>
      <c r="AJ9" s="91"/>
      <c r="AK9" s="106"/>
      <c r="AL9" s="95" t="str">
        <f>Assumptions!$D$64</f>
        <v>4 bed houses</v>
      </c>
      <c r="AM9" s="82">
        <f>Assumptions!$C$82</f>
        <v>0</v>
      </c>
    </row>
    <row r="10" spans="1:39" ht="11.1" customHeight="1" x14ac:dyDescent="0.25">
      <c r="A10" s="90" t="s">
        <v>56</v>
      </c>
      <c r="B10" s="91"/>
      <c r="C10" s="107">
        <f>Assumptions!$C$13</f>
        <v>0.1</v>
      </c>
      <c r="D10" s="104">
        <f>D9*C10</f>
        <v>2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Assumptions!$C$83</f>
        <v>0</v>
      </c>
      <c r="K10" s="90" t="s">
        <v>56</v>
      </c>
      <c r="L10" s="91"/>
      <c r="M10" s="107">
        <f>Assumptions!$C$14</f>
        <v>0.2</v>
      </c>
      <c r="N10" s="104">
        <f>N9*M10</f>
        <v>4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Assumptions!$C$83</f>
        <v>0</v>
      </c>
      <c r="U10" s="90" t="s">
        <v>56</v>
      </c>
      <c r="V10" s="91"/>
      <c r="W10" s="107">
        <f>Assumptions!$C$15</f>
        <v>0.3</v>
      </c>
      <c r="X10" s="104">
        <f>X9*W10</f>
        <v>6</v>
      </c>
      <c r="Y10" s="105" t="s">
        <v>57</v>
      </c>
      <c r="Z10" s="106"/>
      <c r="AA10" s="108"/>
      <c r="AB10" s="95" t="str">
        <f>Assumptions!$D$65</f>
        <v>5 bed house</v>
      </c>
      <c r="AC10" s="82">
        <f>Assumptions!$C$83</f>
        <v>0</v>
      </c>
      <c r="AD10" s="88"/>
      <c r="AE10" s="90" t="s">
        <v>56</v>
      </c>
      <c r="AF10" s="91"/>
      <c r="AG10" s="107">
        <f>Assumptions!$C$16</f>
        <v>0.3</v>
      </c>
      <c r="AH10" s="104">
        <f>AH9*AG10</f>
        <v>6</v>
      </c>
      <c r="AI10" s="105" t="s">
        <v>57</v>
      </c>
      <c r="AJ10" s="106"/>
      <c r="AK10" s="108"/>
      <c r="AL10" s="95" t="str">
        <f>Assumptions!$D$65</f>
        <v>5 bed house</v>
      </c>
      <c r="AM10" s="82">
        <f>Assumptions!$C$83</f>
        <v>0</v>
      </c>
    </row>
    <row r="11" spans="1:39" ht="11.1" customHeight="1" x14ac:dyDescent="0.25">
      <c r="A11" s="90" t="s">
        <v>58</v>
      </c>
      <c r="B11" s="91"/>
      <c r="C11" s="109">
        <f>Assumptions!$D$13</f>
        <v>0.42</v>
      </c>
      <c r="D11" s="95" t="str">
        <f>Assumptions!$D$12</f>
        <v>Intermediate</v>
      </c>
      <c r="E11" s="107">
        <f>Assumptions!$E$13</f>
        <v>0.19</v>
      </c>
      <c r="F11" s="95" t="str">
        <f>Assumptions!$E$12</f>
        <v>Social Rent</v>
      </c>
      <c r="G11" s="110">
        <f>Assumptions!$F$13</f>
        <v>0.39</v>
      </c>
      <c r="H11" s="105" t="str">
        <f>Assumptions!$F$12</f>
        <v>Affordable Rent</v>
      </c>
      <c r="I11" s="1"/>
      <c r="K11" s="90" t="s">
        <v>58</v>
      </c>
      <c r="L11" s="91"/>
      <c r="M11" s="109">
        <f>Assumptions!$D$14</f>
        <v>0.42</v>
      </c>
      <c r="N11" s="95" t="str">
        <f>Assumptions!$D$12</f>
        <v>Intermediate</v>
      </c>
      <c r="O11" s="107">
        <f>Assumptions!$E$14</f>
        <v>0.19</v>
      </c>
      <c r="P11" s="95" t="str">
        <f>Assumptions!$E$12</f>
        <v>Social Rent</v>
      </c>
      <c r="Q11" s="110">
        <f>Assumptions!$F$14</f>
        <v>0.39</v>
      </c>
      <c r="R11" s="105" t="str">
        <f>Assumptions!$F$12</f>
        <v>Affordable Rent</v>
      </c>
      <c r="S11" s="1"/>
      <c r="U11" s="90" t="s">
        <v>58</v>
      </c>
      <c r="V11" s="91"/>
      <c r="W11" s="109">
        <f>Assumptions!$D$15</f>
        <v>0.42</v>
      </c>
      <c r="X11" s="95" t="str">
        <f>Assumptions!$D$12</f>
        <v>Intermediate</v>
      </c>
      <c r="Y11" s="107">
        <f>Assumptions!$E$15</f>
        <v>0.19</v>
      </c>
      <c r="Z11" s="95" t="str">
        <f>Assumptions!$E$12</f>
        <v>Social Rent</v>
      </c>
      <c r="AA11" s="110">
        <f>Assumptions!$F$15</f>
        <v>0.39</v>
      </c>
      <c r="AB11" s="105" t="str">
        <f>Assumptions!$F$12</f>
        <v>Affordable Rent</v>
      </c>
      <c r="AC11" s="111"/>
      <c r="AD11" s="88"/>
      <c r="AE11" s="90" t="s">
        <v>58</v>
      </c>
      <c r="AF11" s="91"/>
      <c r="AG11" s="109">
        <f>Assumptions!$D$16</f>
        <v>0.42</v>
      </c>
      <c r="AH11" s="95" t="str">
        <f>Assumptions!$D$12</f>
        <v>Intermediate</v>
      </c>
      <c r="AI11" s="107">
        <f>Assumptions!$E$16</f>
        <v>0.19</v>
      </c>
      <c r="AJ11" s="95" t="str">
        <f>Assumptions!$E$12</f>
        <v>Social Rent</v>
      </c>
      <c r="AK11" s="110">
        <f>Assumptions!$F$16</f>
        <v>0.39</v>
      </c>
      <c r="AL11" s="105" t="str">
        <f>Assumptions!$F$12</f>
        <v>Affordable Rent</v>
      </c>
      <c r="AM11" s="1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1170</v>
      </c>
      <c r="E12" s="105" t="s">
        <v>60</v>
      </c>
      <c r="F12" s="106"/>
      <c r="G12" s="112">
        <f>SUM(A22*C22)+(A23*C23)+(A24*C24)+(A27*C27)+(A28*C28)+(A29*C29)+(A32*C32)+(A33*C33)+(A34*C34)</f>
        <v>151.99999999999997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1040</v>
      </c>
      <c r="O12" s="105" t="s">
        <v>60</v>
      </c>
      <c r="P12" s="106"/>
      <c r="Q12" s="112">
        <f>SUM(K22*M22)+(K23*M23)+(K24*M24)+(K27*M27)+(K28*M28)+(K29*M29)+(K32*M32)+(K33*M33)+(K34*M34)</f>
        <v>303.99999999999994</v>
      </c>
      <c r="R12" s="95" t="s">
        <v>61</v>
      </c>
      <c r="S12" s="8"/>
      <c r="U12" s="90" t="s">
        <v>59</v>
      </c>
      <c r="V12" s="91"/>
      <c r="W12" s="91"/>
      <c r="X12" s="104">
        <f>(U15*W15)+(U16*W16)+(U17*W17)+(U18*W18)+(U19*W19)</f>
        <v>910</v>
      </c>
      <c r="Y12" s="105" t="s">
        <v>60</v>
      </c>
      <c r="Z12" s="106"/>
      <c r="AA12" s="112">
        <f>SUM(U22*W22)+(U23*W23)+(U24*W24)+(U27*W27)+(U28*W28)+(U29*W29)+(U32*W32)+(U33*W33)+(U34*W34)</f>
        <v>456</v>
      </c>
      <c r="AB12" s="95" t="s">
        <v>61</v>
      </c>
      <c r="AC12" s="106"/>
      <c r="AD12" s="88"/>
      <c r="AE12" s="90" t="s">
        <v>59</v>
      </c>
      <c r="AF12" s="91"/>
      <c r="AG12" s="91"/>
      <c r="AH12" s="104">
        <f>(AE15*AG15)+(AE16*AG16)+(AE17*AG17)+(AE18*AG18)+(AE19*AG19)</f>
        <v>910</v>
      </c>
      <c r="AI12" s="105" t="s">
        <v>60</v>
      </c>
      <c r="AJ12" s="106"/>
      <c r="AK12" s="112">
        <f>SUM(AE22*AG22)+(AE23*AG23)+(AE24*AG24)+(AE27*AG27)+(AE28*AG28)+(AE29*AG29)+(AE32*AG32)+(AE33*AG33)+(AE34*AG34)</f>
        <v>456</v>
      </c>
      <c r="AL12" s="95" t="s">
        <v>61</v>
      </c>
      <c r="AM12" s="106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U13" s="113" t="s">
        <v>4</v>
      </c>
      <c r="V13" s="114"/>
      <c r="W13" s="114"/>
      <c r="X13" s="114"/>
      <c r="Y13" s="114"/>
      <c r="Z13" s="114"/>
      <c r="AA13" s="114"/>
      <c r="AB13" s="114"/>
      <c r="AC13" s="115"/>
      <c r="AD13" s="88"/>
      <c r="AE13" s="113" t="s">
        <v>4</v>
      </c>
      <c r="AF13" s="114"/>
      <c r="AG13" s="114"/>
      <c r="AH13" s="114"/>
      <c r="AI13" s="114"/>
      <c r="AJ13" s="114"/>
      <c r="AK13" s="114"/>
      <c r="AL13" s="114"/>
      <c r="AM13" s="115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U14" s="91" t="s">
        <v>62</v>
      </c>
      <c r="V14" s="91"/>
      <c r="W14" s="116"/>
      <c r="X14" s="116"/>
      <c r="Y14" s="116"/>
      <c r="Z14" s="116"/>
      <c r="AA14" s="116"/>
      <c r="AB14" s="116"/>
      <c r="AC14" s="106"/>
      <c r="AD14" s="88"/>
      <c r="AE14" s="91" t="s">
        <v>62</v>
      </c>
      <c r="AF14" s="91"/>
      <c r="AG14" s="116"/>
      <c r="AH14" s="116"/>
      <c r="AI14" s="116"/>
      <c r="AJ14" s="116"/>
      <c r="AK14" s="116"/>
      <c r="AL14" s="116"/>
      <c r="AM14" s="106"/>
    </row>
    <row r="15" spans="1:39" ht="11.1" customHeight="1" x14ac:dyDescent="0.25">
      <c r="A15" s="117">
        <f>I6*(100%-C10)</f>
        <v>18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2400</v>
      </c>
      <c r="F15" s="119" t="s">
        <v>6</v>
      </c>
      <c r="G15" s="116"/>
      <c r="H15" s="116"/>
      <c r="I15" s="20">
        <f>A15*C15*E15</f>
        <v>2808000</v>
      </c>
      <c r="K15" s="117">
        <f>S6*(100%-M10)</f>
        <v>16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2700</v>
      </c>
      <c r="P15" s="119" t="s">
        <v>6</v>
      </c>
      <c r="Q15" s="116"/>
      <c r="R15" s="116"/>
      <c r="S15" s="20">
        <f>K15*M15*O15</f>
        <v>2808000</v>
      </c>
      <c r="U15" s="117">
        <f>AC6*(100%-W10)</f>
        <v>14</v>
      </c>
      <c r="V15" s="95" t="str">
        <f>Assumptions!$A$22</f>
        <v>Apartments</v>
      </c>
      <c r="W15" s="118">
        <f>Assumptions!$B$22</f>
        <v>65</v>
      </c>
      <c r="X15" s="119" t="s">
        <v>5</v>
      </c>
      <c r="Y15" s="120">
        <f>Assumptions!$C$34</f>
        <v>2700</v>
      </c>
      <c r="Z15" s="119" t="s">
        <v>6</v>
      </c>
      <c r="AA15" s="116"/>
      <c r="AB15" s="116"/>
      <c r="AC15" s="121">
        <f>U15*W15*Y15</f>
        <v>2457000</v>
      </c>
      <c r="AD15" s="88"/>
      <c r="AE15" s="117">
        <f>AM6*(100%-AG10)</f>
        <v>14</v>
      </c>
      <c r="AF15" s="95" t="str">
        <f>Assumptions!$A$22</f>
        <v>Apartments</v>
      </c>
      <c r="AG15" s="118">
        <f>Assumptions!$B$22</f>
        <v>65</v>
      </c>
      <c r="AH15" s="119" t="s">
        <v>5</v>
      </c>
      <c r="AI15" s="120">
        <f>Assumptions!$C$35</f>
        <v>2853</v>
      </c>
      <c r="AJ15" s="119" t="s">
        <v>6</v>
      </c>
      <c r="AK15" s="116"/>
      <c r="AL15" s="116"/>
      <c r="AM15" s="121">
        <f>AE15*AG15*AI15</f>
        <v>2596230</v>
      </c>
    </row>
    <row r="16" spans="1:39" ht="11.1" customHeight="1" x14ac:dyDescent="0.25">
      <c r="A16" s="117">
        <f>I7*(100%-C10)</f>
        <v>0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2550</v>
      </c>
      <c r="F16" s="119" t="s">
        <v>6</v>
      </c>
      <c r="G16" s="116"/>
      <c r="H16" s="116"/>
      <c r="I16" s="20">
        <f>A16*C16*E16</f>
        <v>0</v>
      </c>
      <c r="K16" s="117">
        <f>S7*(100%-M10)</f>
        <v>0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2800</v>
      </c>
      <c r="P16" s="119" t="s">
        <v>6</v>
      </c>
      <c r="Q16" s="116"/>
      <c r="R16" s="116"/>
      <c r="S16" s="20">
        <f>K16*M16*O16</f>
        <v>0</v>
      </c>
      <c r="U16" s="117">
        <f>AC7*(100%-W10)</f>
        <v>0</v>
      </c>
      <c r="V16" s="95" t="str">
        <f>Assumptions!$A$23</f>
        <v>2 bed houses</v>
      </c>
      <c r="W16" s="118">
        <f>Assumptions!$B$23</f>
        <v>75</v>
      </c>
      <c r="X16" s="119" t="s">
        <v>5</v>
      </c>
      <c r="Y16" s="120">
        <f>Assumptions!$D$34</f>
        <v>2800</v>
      </c>
      <c r="Z16" s="119" t="s">
        <v>6</v>
      </c>
      <c r="AA16" s="116"/>
      <c r="AB16" s="116"/>
      <c r="AC16" s="121">
        <f>U16*W16*Y16</f>
        <v>0</v>
      </c>
      <c r="AD16" s="88"/>
      <c r="AE16" s="117">
        <f>AM7*(100%-AG10)</f>
        <v>0</v>
      </c>
      <c r="AF16" s="95" t="str">
        <f>Assumptions!$A$23</f>
        <v>2 bed houses</v>
      </c>
      <c r="AG16" s="118">
        <f>Assumptions!$B$23</f>
        <v>75</v>
      </c>
      <c r="AH16" s="119" t="s">
        <v>5</v>
      </c>
      <c r="AI16" s="120">
        <f>Assumptions!$D$35</f>
        <v>3390</v>
      </c>
      <c r="AJ16" s="119" t="s">
        <v>6</v>
      </c>
      <c r="AK16" s="116"/>
      <c r="AL16" s="116"/>
      <c r="AM16" s="121">
        <f>AE16*AG16*AI16</f>
        <v>0</v>
      </c>
    </row>
    <row r="17" spans="1:39" ht="11.1" customHeight="1" x14ac:dyDescent="0.25">
      <c r="A17" s="117">
        <f>I8*(100%-C10)</f>
        <v>0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2475</v>
      </c>
      <c r="F17" s="119" t="s">
        <v>6</v>
      </c>
      <c r="G17" s="116"/>
      <c r="H17" s="116"/>
      <c r="I17" s="20">
        <f>A17*C17*E17</f>
        <v>0</v>
      </c>
      <c r="K17" s="117">
        <f>S8*(100%-M10)</f>
        <v>0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2700</v>
      </c>
      <c r="P17" s="119" t="s">
        <v>6</v>
      </c>
      <c r="Q17" s="116"/>
      <c r="R17" s="116"/>
      <c r="S17" s="20">
        <f>K17*M17*O17</f>
        <v>0</v>
      </c>
      <c r="U17" s="117">
        <f>AC8*(100%-W10)</f>
        <v>0</v>
      </c>
      <c r="V17" s="95" t="str">
        <f>Assumptions!$A$24</f>
        <v>3 Bed houses</v>
      </c>
      <c r="W17" s="118">
        <f>Assumptions!$B$24</f>
        <v>90</v>
      </c>
      <c r="X17" s="119" t="s">
        <v>5</v>
      </c>
      <c r="Y17" s="120">
        <f>Assumptions!$E$34</f>
        <v>2700</v>
      </c>
      <c r="Z17" s="119" t="s">
        <v>6</v>
      </c>
      <c r="AA17" s="116"/>
      <c r="AB17" s="116"/>
      <c r="AC17" s="121">
        <f>U17*W17*Y17</f>
        <v>0</v>
      </c>
      <c r="AD17" s="88"/>
      <c r="AE17" s="117">
        <f>AM8*(100%-AG10)</f>
        <v>0</v>
      </c>
      <c r="AF17" s="95" t="str">
        <f>Assumptions!$A$24</f>
        <v>3 Bed houses</v>
      </c>
      <c r="AG17" s="118">
        <f>Assumptions!$B$24</f>
        <v>90</v>
      </c>
      <c r="AH17" s="119" t="s">
        <v>5</v>
      </c>
      <c r="AI17" s="120">
        <f>Assumptions!$E$35</f>
        <v>3337</v>
      </c>
      <c r="AJ17" s="119" t="s">
        <v>6</v>
      </c>
      <c r="AK17" s="116"/>
      <c r="AL17" s="116"/>
      <c r="AM17" s="121">
        <f>AE17*AG17*AI17</f>
        <v>0</v>
      </c>
    </row>
    <row r="18" spans="1:39" ht="11.1" customHeight="1" x14ac:dyDescent="0.25">
      <c r="A18" s="117">
        <f>I9*(100%-C10)</f>
        <v>0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2475</v>
      </c>
      <c r="F18" s="119" t="s">
        <v>6</v>
      </c>
      <c r="G18" s="116"/>
      <c r="H18" s="116"/>
      <c r="I18" s="20">
        <f>A18*C18*E18</f>
        <v>0</v>
      </c>
      <c r="K18" s="117">
        <f>S9*(100%-M10)</f>
        <v>0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2700</v>
      </c>
      <c r="P18" s="119" t="s">
        <v>6</v>
      </c>
      <c r="Q18" s="116"/>
      <c r="R18" s="116"/>
      <c r="S18" s="20">
        <f>K18*M18*O18</f>
        <v>0</v>
      </c>
      <c r="U18" s="117">
        <f>AC9*(100%-W10)</f>
        <v>0</v>
      </c>
      <c r="V18" s="95" t="str">
        <f>Assumptions!$A$25</f>
        <v>4 bed houses</v>
      </c>
      <c r="W18" s="118">
        <f>Assumptions!$B$25</f>
        <v>120</v>
      </c>
      <c r="X18" s="119" t="s">
        <v>5</v>
      </c>
      <c r="Y18" s="120">
        <f>Assumptions!$F$34</f>
        <v>2700</v>
      </c>
      <c r="Z18" s="119" t="s">
        <v>6</v>
      </c>
      <c r="AA18" s="116"/>
      <c r="AB18" s="116"/>
      <c r="AC18" s="121">
        <f>U18*W18*Y18</f>
        <v>0</v>
      </c>
      <c r="AD18" s="88"/>
      <c r="AE18" s="117">
        <f>AM9*(100%-AG10)</f>
        <v>0</v>
      </c>
      <c r="AF18" s="95" t="str">
        <f>Assumptions!$A$25</f>
        <v>4 bed houses</v>
      </c>
      <c r="AG18" s="118">
        <f>Assumptions!$B$25</f>
        <v>120</v>
      </c>
      <c r="AH18" s="119" t="s">
        <v>5</v>
      </c>
      <c r="AI18" s="120">
        <f>Assumptions!$F$35</f>
        <v>3122</v>
      </c>
      <c r="AJ18" s="119" t="s">
        <v>6</v>
      </c>
      <c r="AK18" s="116"/>
      <c r="AL18" s="116"/>
      <c r="AM18" s="121">
        <f>AE18*AG18*AI18</f>
        <v>0</v>
      </c>
    </row>
    <row r="19" spans="1:39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164</v>
      </c>
      <c r="D19" s="119" t="s">
        <v>5</v>
      </c>
      <c r="E19" s="120">
        <f>Assumptions!$G$32</f>
        <v>2400</v>
      </c>
      <c r="F19" s="119" t="s">
        <v>6</v>
      </c>
      <c r="G19" s="116"/>
      <c r="H19" s="116"/>
      <c r="I19" s="20">
        <f>A19*C19*E19</f>
        <v>0</v>
      </c>
      <c r="K19" s="117">
        <f>S10*(100%-M10)</f>
        <v>0</v>
      </c>
      <c r="L19" s="95" t="str">
        <f>Assumptions!$A$26</f>
        <v>5 bed house</v>
      </c>
      <c r="M19" s="120">
        <f>Assumptions!$B$26</f>
        <v>164</v>
      </c>
      <c r="N19" s="119" t="s">
        <v>5</v>
      </c>
      <c r="O19" s="120">
        <f>Assumptions!$G$33</f>
        <v>2600</v>
      </c>
      <c r="P19" s="119" t="s">
        <v>6</v>
      </c>
      <c r="Q19" s="116"/>
      <c r="R19" s="116"/>
      <c r="S19" s="20">
        <f>K19*M19*O19</f>
        <v>0</v>
      </c>
      <c r="U19" s="117">
        <f>AC10*(100%-W10)</f>
        <v>0</v>
      </c>
      <c r="V19" s="95" t="str">
        <f>Assumptions!$A$26</f>
        <v>5 bed house</v>
      </c>
      <c r="W19" s="120">
        <f>Assumptions!$B$26</f>
        <v>164</v>
      </c>
      <c r="X19" s="119" t="s">
        <v>5</v>
      </c>
      <c r="Y19" s="120">
        <f>Assumptions!$G$34</f>
        <v>2600</v>
      </c>
      <c r="Z19" s="119" t="s">
        <v>6</v>
      </c>
      <c r="AA19" s="116"/>
      <c r="AB19" s="116"/>
      <c r="AC19" s="121">
        <f>U19*W19*Y19</f>
        <v>0</v>
      </c>
      <c r="AD19" s="88"/>
      <c r="AE19" s="117">
        <f>AM10*(100%-AG10)</f>
        <v>0</v>
      </c>
      <c r="AF19" s="95" t="str">
        <f>Assumptions!$A$26</f>
        <v>5 bed house</v>
      </c>
      <c r="AG19" s="120">
        <f>Assumptions!$B$26</f>
        <v>164</v>
      </c>
      <c r="AH19" s="119" t="s">
        <v>5</v>
      </c>
      <c r="AI19" s="120">
        <f>Assumptions!$G$35</f>
        <v>2906</v>
      </c>
      <c r="AJ19" s="119" t="s">
        <v>6</v>
      </c>
      <c r="AK19" s="116"/>
      <c r="AL19" s="116"/>
      <c r="AM19" s="121">
        <f>AE19*AG19*AI19</f>
        <v>0</v>
      </c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U20" s="114"/>
      <c r="V20" s="114"/>
      <c r="W20" s="114"/>
      <c r="X20" s="122"/>
      <c r="Y20" s="114"/>
      <c r="Z20" s="122"/>
      <c r="AA20" s="114"/>
      <c r="AB20" s="114"/>
      <c r="AC20" s="123"/>
      <c r="AD20" s="88"/>
      <c r="AE20" s="114"/>
      <c r="AF20" s="114"/>
      <c r="AG20" s="114"/>
      <c r="AH20" s="122"/>
      <c r="AI20" s="114"/>
      <c r="AJ20" s="122"/>
      <c r="AK20" s="114"/>
      <c r="AL20" s="114"/>
      <c r="AM20" s="123"/>
    </row>
    <row r="21" spans="1:39" ht="11.1" customHeight="1" x14ac:dyDescent="0.25">
      <c r="A21" s="91" t="str">
        <f>Assumptions!$D$12</f>
        <v>Intermediate</v>
      </c>
      <c r="B21" s="91"/>
      <c r="C21" s="107">
        <f>Assumptions!$D$18</f>
        <v>0.6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Intermediate</v>
      </c>
      <c r="L21" s="91"/>
      <c r="M21" s="107">
        <f>Assumptions!$D$18</f>
        <v>0.6</v>
      </c>
      <c r="N21" s="119" t="s">
        <v>63</v>
      </c>
      <c r="O21" s="116"/>
      <c r="P21" s="119"/>
      <c r="Q21" s="116"/>
      <c r="R21" s="116"/>
      <c r="S21" s="23"/>
      <c r="U21" s="91" t="str">
        <f>Assumptions!$D$12</f>
        <v>Intermediate</v>
      </c>
      <c r="V21" s="91"/>
      <c r="W21" s="107">
        <f>Assumptions!$D$18</f>
        <v>0.6</v>
      </c>
      <c r="X21" s="119" t="s">
        <v>63</v>
      </c>
      <c r="Y21" s="116"/>
      <c r="Z21" s="119"/>
      <c r="AA21" s="116"/>
      <c r="AB21" s="116"/>
      <c r="AC21" s="124"/>
      <c r="AD21" s="88"/>
      <c r="AE21" s="91" t="str">
        <f>Assumptions!$D$12</f>
        <v>Intermediate</v>
      </c>
      <c r="AF21" s="91"/>
      <c r="AG21" s="107">
        <f>Assumptions!$D$18</f>
        <v>0.6</v>
      </c>
      <c r="AH21" s="119" t="s">
        <v>63</v>
      </c>
      <c r="AI21" s="116"/>
      <c r="AJ21" s="119"/>
      <c r="AK21" s="116"/>
      <c r="AL21" s="116"/>
      <c r="AM21" s="124"/>
    </row>
    <row r="22" spans="1:39" ht="11.1" customHeight="1" x14ac:dyDescent="0.25">
      <c r="A22" s="117">
        <f>D10*C11*Assumptions!$C$220</f>
        <v>0.16800000000000001</v>
      </c>
      <c r="B22" s="95" t="str">
        <f>Assumptions!$A$220</f>
        <v>Apartments</v>
      </c>
      <c r="C22" s="125">
        <f>Assumptions!$B$220</f>
        <v>65</v>
      </c>
      <c r="D22" s="119" t="s">
        <v>7</v>
      </c>
      <c r="E22" s="116">
        <f>E15*C21</f>
        <v>1440</v>
      </c>
      <c r="F22" s="119" t="s">
        <v>6</v>
      </c>
      <c r="G22" s="116"/>
      <c r="H22" s="116"/>
      <c r="I22" s="20">
        <f>A22*C22*E22</f>
        <v>15724.8</v>
      </c>
      <c r="K22" s="117">
        <f>N10*M11*Assumptions!$C$220</f>
        <v>0.33600000000000002</v>
      </c>
      <c r="L22" s="95" t="str">
        <f>Assumptions!$A$220</f>
        <v>Apartments</v>
      </c>
      <c r="M22" s="125">
        <f>Assumptions!$B$220</f>
        <v>65</v>
      </c>
      <c r="N22" s="119" t="s">
        <v>7</v>
      </c>
      <c r="O22" s="116">
        <f>O15*M21</f>
        <v>1620</v>
      </c>
      <c r="P22" s="119" t="s">
        <v>6</v>
      </c>
      <c r="Q22" s="116"/>
      <c r="R22" s="116"/>
      <c r="S22" s="20">
        <f>K22*M22*O22</f>
        <v>35380.800000000003</v>
      </c>
      <c r="U22" s="117">
        <f>X10*W11*Assumptions!$C$220</f>
        <v>0.504</v>
      </c>
      <c r="V22" s="95" t="str">
        <f>Assumptions!$A$220</f>
        <v>Apartments</v>
      </c>
      <c r="W22" s="125">
        <f>Assumptions!$B$220</f>
        <v>65</v>
      </c>
      <c r="X22" s="119" t="s">
        <v>7</v>
      </c>
      <c r="Y22" s="116">
        <f>Y15*W21</f>
        <v>1620</v>
      </c>
      <c r="Z22" s="119" t="s">
        <v>6</v>
      </c>
      <c r="AA22" s="116"/>
      <c r="AB22" s="116"/>
      <c r="AC22" s="121">
        <f>U22*W22*Y22</f>
        <v>53071.199999999997</v>
      </c>
      <c r="AD22" s="88"/>
      <c r="AE22" s="117">
        <f>AH10*AG11*Assumptions!$C$220</f>
        <v>0.504</v>
      </c>
      <c r="AF22" s="95" t="str">
        <f>Assumptions!$A$220</f>
        <v>Apartments</v>
      </c>
      <c r="AG22" s="125">
        <f>Assumptions!$B$220</f>
        <v>65</v>
      </c>
      <c r="AH22" s="119" t="s">
        <v>7</v>
      </c>
      <c r="AI22" s="116">
        <f>AI15*AG21</f>
        <v>1711.8</v>
      </c>
      <c r="AJ22" s="119" t="s">
        <v>6</v>
      </c>
      <c r="AK22" s="116"/>
      <c r="AL22" s="116"/>
      <c r="AM22" s="121">
        <f>AE22*AG22*AI22</f>
        <v>56078.567999999992</v>
      </c>
    </row>
    <row r="23" spans="1:39" ht="11.1" customHeight="1" x14ac:dyDescent="0.25">
      <c r="A23" s="117">
        <f>D10*C11*Assumptions!$C$221</f>
        <v>0.504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1530</v>
      </c>
      <c r="F23" s="119" t="s">
        <v>6</v>
      </c>
      <c r="G23" s="116"/>
      <c r="H23" s="116"/>
      <c r="I23" s="20">
        <f>A23*C23*E23</f>
        <v>57833.999999999993</v>
      </c>
      <c r="K23" s="117">
        <f>N10*M11*Assumptions!$C$221</f>
        <v>1.008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1680</v>
      </c>
      <c r="P23" s="119" t="s">
        <v>6</v>
      </c>
      <c r="Q23" s="116"/>
      <c r="R23" s="116"/>
      <c r="S23" s="20">
        <f>K23*M23*O23</f>
        <v>127007.99999999999</v>
      </c>
      <c r="U23" s="117">
        <f>X10*W11*Assumptions!$C$221</f>
        <v>1.512</v>
      </c>
      <c r="V23" s="95" t="str">
        <f>Assumptions!$A$221</f>
        <v>2 Bed house</v>
      </c>
      <c r="W23" s="125">
        <f>Assumptions!$B$221</f>
        <v>75</v>
      </c>
      <c r="X23" s="119" t="s">
        <v>7</v>
      </c>
      <c r="Y23" s="116">
        <f>Y16*W21</f>
        <v>1680</v>
      </c>
      <c r="Z23" s="119" t="s">
        <v>6</v>
      </c>
      <c r="AA23" s="116"/>
      <c r="AB23" s="116"/>
      <c r="AC23" s="121">
        <f>U23*W23*Y23</f>
        <v>190512</v>
      </c>
      <c r="AD23" s="88"/>
      <c r="AE23" s="117">
        <f>AH10*AG11*Assumptions!$C$221</f>
        <v>1.512</v>
      </c>
      <c r="AF23" s="95" t="str">
        <f>Assumptions!$A$221</f>
        <v>2 Bed house</v>
      </c>
      <c r="AG23" s="125">
        <f>Assumptions!$B$221</f>
        <v>75</v>
      </c>
      <c r="AH23" s="119" t="s">
        <v>7</v>
      </c>
      <c r="AI23" s="116">
        <f>AI16*AG21</f>
        <v>2034</v>
      </c>
      <c r="AJ23" s="119" t="s">
        <v>6</v>
      </c>
      <c r="AK23" s="116"/>
      <c r="AL23" s="116"/>
      <c r="AM23" s="121">
        <f>AE23*AG23*AI23</f>
        <v>230655.6</v>
      </c>
    </row>
    <row r="24" spans="1:39" ht="11.1" customHeight="1" x14ac:dyDescent="0.25">
      <c r="A24" s="117">
        <f>D10*C11*Assumptions!$C$222</f>
        <v>0.16800000000000001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1485</v>
      </c>
      <c r="F24" s="119" t="s">
        <v>6</v>
      </c>
      <c r="G24" s="116"/>
      <c r="H24" s="116"/>
      <c r="I24" s="20">
        <f>A24*C24*E24</f>
        <v>22453.200000000001</v>
      </c>
      <c r="K24" s="117">
        <f>N10*M11*Assumptions!$C$222</f>
        <v>0.33600000000000002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1620</v>
      </c>
      <c r="P24" s="119" t="s">
        <v>6</v>
      </c>
      <c r="Q24" s="116"/>
      <c r="R24" s="116"/>
      <c r="S24" s="20">
        <f>K24*M24*O24</f>
        <v>48988.800000000003</v>
      </c>
      <c r="U24" s="117">
        <f>X10*W11*Assumptions!$C$222</f>
        <v>0.504</v>
      </c>
      <c r="V24" s="95" t="str">
        <f>Assumptions!$A$222</f>
        <v>3 Bed House</v>
      </c>
      <c r="W24" s="125">
        <f>Assumptions!$B$222</f>
        <v>90</v>
      </c>
      <c r="X24" s="119" t="s">
        <v>7</v>
      </c>
      <c r="Y24" s="116">
        <f>Y17*W21</f>
        <v>1620</v>
      </c>
      <c r="Z24" s="119" t="s">
        <v>6</v>
      </c>
      <c r="AA24" s="116"/>
      <c r="AB24" s="116"/>
      <c r="AC24" s="121">
        <f>U24*W24*Y24</f>
        <v>73483.199999999997</v>
      </c>
      <c r="AD24" s="88"/>
      <c r="AE24" s="117">
        <f>AH10*AG11*Assumptions!$C$222</f>
        <v>0.504</v>
      </c>
      <c r="AF24" s="95" t="str">
        <f>Assumptions!$A$222</f>
        <v>3 Bed House</v>
      </c>
      <c r="AG24" s="125">
        <f>Assumptions!$B$222</f>
        <v>90</v>
      </c>
      <c r="AH24" s="119" t="s">
        <v>7</v>
      </c>
      <c r="AI24" s="116">
        <f>AI17*AG21</f>
        <v>2002.1999999999998</v>
      </c>
      <c r="AJ24" s="119" t="s">
        <v>6</v>
      </c>
      <c r="AK24" s="116"/>
      <c r="AL24" s="116"/>
      <c r="AM24" s="121">
        <f>AE24*AG24*AI24</f>
        <v>90819.791999999987</v>
      </c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U25" s="126"/>
      <c r="V25" s="114"/>
      <c r="W25" s="127"/>
      <c r="X25" s="122"/>
      <c r="Y25" s="114"/>
      <c r="Z25" s="122"/>
      <c r="AA25" s="114"/>
      <c r="AB25" s="114"/>
      <c r="AC25" s="128"/>
      <c r="AD25" s="88"/>
      <c r="AE25" s="126"/>
      <c r="AF25" s="114"/>
      <c r="AG25" s="127"/>
      <c r="AH25" s="122"/>
      <c r="AI25" s="114"/>
      <c r="AJ25" s="122"/>
      <c r="AK25" s="114"/>
      <c r="AL25" s="114"/>
      <c r="AM25" s="128"/>
    </row>
    <row r="26" spans="1:39" ht="11.1" customHeight="1" x14ac:dyDescent="0.25">
      <c r="A26" s="91" t="str">
        <f>Assumptions!$E$12</f>
        <v>Social Rent</v>
      </c>
      <c r="B26" s="91"/>
      <c r="C26" s="107">
        <f>Assumptions!$E$18</f>
        <v>0.4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Social Rent</v>
      </c>
      <c r="L26" s="91"/>
      <c r="M26" s="107">
        <f>Assumptions!$E$18</f>
        <v>0.4</v>
      </c>
      <c r="N26" s="119" t="s">
        <v>63</v>
      </c>
      <c r="O26" s="116"/>
      <c r="P26" s="119"/>
      <c r="Q26" s="116"/>
      <c r="R26" s="116"/>
      <c r="S26" s="23"/>
      <c r="U26" s="91" t="str">
        <f>Assumptions!$E$12</f>
        <v>Social Rent</v>
      </c>
      <c r="V26" s="91"/>
      <c r="W26" s="107">
        <f>Assumptions!$E$18</f>
        <v>0.4</v>
      </c>
      <c r="X26" s="119" t="s">
        <v>63</v>
      </c>
      <c r="Y26" s="116"/>
      <c r="Z26" s="119"/>
      <c r="AA26" s="116"/>
      <c r="AB26" s="116"/>
      <c r="AC26" s="124"/>
      <c r="AD26" s="88"/>
      <c r="AE26" s="91" t="str">
        <f>Assumptions!$E$12</f>
        <v>Social Rent</v>
      </c>
      <c r="AF26" s="91"/>
      <c r="AG26" s="107">
        <f>Assumptions!$E$18</f>
        <v>0.4</v>
      </c>
      <c r="AH26" s="119" t="s">
        <v>63</v>
      </c>
      <c r="AI26" s="116"/>
      <c r="AJ26" s="119"/>
      <c r="AK26" s="116"/>
      <c r="AL26" s="116"/>
      <c r="AM26" s="124"/>
    </row>
    <row r="27" spans="1:39" ht="11.1" customHeight="1" x14ac:dyDescent="0.25">
      <c r="A27" s="117">
        <f>D10*E11*Assumptions!$C$225</f>
        <v>7.6000000000000012E-2</v>
      </c>
      <c r="B27" s="95" t="str">
        <f>Assumptions!$A$225</f>
        <v>Apartments</v>
      </c>
      <c r="C27" s="125">
        <f>Assumptions!$B$225</f>
        <v>65</v>
      </c>
      <c r="D27" s="119" t="s">
        <v>66</v>
      </c>
      <c r="E27" s="116">
        <f>E15*C26</f>
        <v>960</v>
      </c>
      <c r="F27" s="119" t="s">
        <v>6</v>
      </c>
      <c r="G27" s="116"/>
      <c r="H27" s="116"/>
      <c r="I27" s="20">
        <f>A27*C27*E27</f>
        <v>4742.4000000000005</v>
      </c>
      <c r="K27" s="117">
        <f>N10*O11*Assumptions!$C$225</f>
        <v>0.15200000000000002</v>
      </c>
      <c r="L27" s="95" t="str">
        <f>Assumptions!$A$225</f>
        <v>Apartments</v>
      </c>
      <c r="M27" s="125">
        <f>Assumptions!$B$225</f>
        <v>65</v>
      </c>
      <c r="N27" s="119" t="s">
        <v>66</v>
      </c>
      <c r="O27" s="116">
        <f>O15*M26</f>
        <v>1080</v>
      </c>
      <c r="P27" s="119" t="s">
        <v>6</v>
      </c>
      <c r="Q27" s="116"/>
      <c r="R27" s="116"/>
      <c r="S27" s="20">
        <f>K27*M27*O27</f>
        <v>10670.400000000001</v>
      </c>
      <c r="U27" s="117">
        <f>X10*Y11*Assumptions!$C$225</f>
        <v>0.22800000000000004</v>
      </c>
      <c r="V27" s="95" t="str">
        <f>Assumptions!$A$225</f>
        <v>Apartments</v>
      </c>
      <c r="W27" s="125">
        <f>Assumptions!$B$225</f>
        <v>65</v>
      </c>
      <c r="X27" s="119" t="s">
        <v>66</v>
      </c>
      <c r="Y27" s="116">
        <f>Y15*W26</f>
        <v>1080</v>
      </c>
      <c r="Z27" s="119" t="s">
        <v>6</v>
      </c>
      <c r="AA27" s="116"/>
      <c r="AB27" s="116"/>
      <c r="AC27" s="121">
        <f>U27*W27*Y27</f>
        <v>16005.600000000002</v>
      </c>
      <c r="AD27" s="88"/>
      <c r="AE27" s="117">
        <f>AH10*AI11*Assumptions!$C$225</f>
        <v>0.22800000000000004</v>
      </c>
      <c r="AF27" s="95" t="str">
        <f>Assumptions!$A$225</f>
        <v>Apartments</v>
      </c>
      <c r="AG27" s="125">
        <f>Assumptions!$B$225</f>
        <v>65</v>
      </c>
      <c r="AH27" s="119" t="s">
        <v>66</v>
      </c>
      <c r="AI27" s="116">
        <f>AI15*AG26</f>
        <v>1141.2</v>
      </c>
      <c r="AJ27" s="119" t="s">
        <v>6</v>
      </c>
      <c r="AK27" s="116"/>
      <c r="AL27" s="116"/>
      <c r="AM27" s="121">
        <f>AE27*AG27*AI27</f>
        <v>16912.584000000003</v>
      </c>
    </row>
    <row r="28" spans="1:39" ht="11.1" customHeight="1" x14ac:dyDescent="0.25">
      <c r="A28" s="117">
        <f>D10*E11*Assumptions!$C$226</f>
        <v>0.22799999999999998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1020</v>
      </c>
      <c r="F28" s="119" t="s">
        <v>6</v>
      </c>
      <c r="G28" s="116"/>
      <c r="H28" s="116"/>
      <c r="I28" s="20">
        <f>A28*C28*E28</f>
        <v>17441.999999999996</v>
      </c>
      <c r="K28" s="117">
        <f>N10*O11*Assumptions!$C$226</f>
        <v>0.45599999999999996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1120</v>
      </c>
      <c r="P28" s="119" t="s">
        <v>6</v>
      </c>
      <c r="Q28" s="116"/>
      <c r="R28" s="116"/>
      <c r="S28" s="20">
        <f>K28*M28*O28</f>
        <v>38303.999999999993</v>
      </c>
      <c r="U28" s="117">
        <f>X10*Y11*Assumptions!$C$226</f>
        <v>0.68400000000000005</v>
      </c>
      <c r="V28" s="95" t="s">
        <v>64</v>
      </c>
      <c r="W28" s="125">
        <f>Assumptions!$B$226</f>
        <v>75</v>
      </c>
      <c r="X28" s="119" t="s">
        <v>66</v>
      </c>
      <c r="Y28" s="116">
        <f>Y16*W26</f>
        <v>1120</v>
      </c>
      <c r="Z28" s="119" t="s">
        <v>6</v>
      </c>
      <c r="AA28" s="116"/>
      <c r="AB28" s="116"/>
      <c r="AC28" s="121">
        <f>U28*W28*Y28</f>
        <v>57456.000000000007</v>
      </c>
      <c r="AD28" s="88"/>
      <c r="AE28" s="117">
        <f>AH10*AI11*Assumptions!$C$226</f>
        <v>0.68400000000000005</v>
      </c>
      <c r="AF28" s="95" t="s">
        <v>64</v>
      </c>
      <c r="AG28" s="125">
        <f>Assumptions!$B$226</f>
        <v>75</v>
      </c>
      <c r="AH28" s="119" t="s">
        <v>66</v>
      </c>
      <c r="AI28" s="116">
        <f>AI16*AG26</f>
        <v>1356</v>
      </c>
      <c r="AJ28" s="119" t="s">
        <v>6</v>
      </c>
      <c r="AK28" s="116"/>
      <c r="AL28" s="116"/>
      <c r="AM28" s="121">
        <f>AE28*AG28*AI28</f>
        <v>69562.8</v>
      </c>
    </row>
    <row r="29" spans="1:39" ht="11.1" customHeight="1" x14ac:dyDescent="0.25">
      <c r="A29" s="117">
        <f>D10*E11*Assumptions!$C$227</f>
        <v>7.6000000000000012E-2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990</v>
      </c>
      <c r="F29" s="119" t="s">
        <v>6</v>
      </c>
      <c r="G29" s="116"/>
      <c r="H29" s="116"/>
      <c r="I29" s="20">
        <f>A29*C29*E29</f>
        <v>6771.6</v>
      </c>
      <c r="K29" s="117">
        <f>N10*O11*Assumptions!$C$227</f>
        <v>0.15200000000000002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1080</v>
      </c>
      <c r="P29" s="119" t="s">
        <v>6</v>
      </c>
      <c r="Q29" s="116"/>
      <c r="R29" s="116"/>
      <c r="S29" s="20">
        <f>K29*M29*O29</f>
        <v>14774.400000000001</v>
      </c>
      <c r="U29" s="117">
        <f>X10*Y11*Assumptions!$C$227</f>
        <v>0.22800000000000004</v>
      </c>
      <c r="V29" s="95" t="str">
        <f>Assumptions!$A$227</f>
        <v>3 Bed House</v>
      </c>
      <c r="W29" s="125">
        <f>Assumptions!$B$227</f>
        <v>90</v>
      </c>
      <c r="X29" s="119" t="s">
        <v>66</v>
      </c>
      <c r="Y29" s="116">
        <f>Y17*W26</f>
        <v>1080</v>
      </c>
      <c r="Z29" s="119" t="s">
        <v>6</v>
      </c>
      <c r="AA29" s="116"/>
      <c r="AB29" s="116"/>
      <c r="AC29" s="121">
        <f>U29*W29*Y29</f>
        <v>22161.600000000002</v>
      </c>
      <c r="AD29" s="88"/>
      <c r="AE29" s="117">
        <f>AH10*AI11*Assumptions!$C$227</f>
        <v>0.22800000000000004</v>
      </c>
      <c r="AF29" s="95" t="str">
        <f>Assumptions!$A$227</f>
        <v>3 Bed House</v>
      </c>
      <c r="AG29" s="125">
        <f>Assumptions!$B$227</f>
        <v>90</v>
      </c>
      <c r="AH29" s="119" t="s">
        <v>66</v>
      </c>
      <c r="AI29" s="116">
        <f>AI17*AG26</f>
        <v>1334.8000000000002</v>
      </c>
      <c r="AJ29" s="119" t="s">
        <v>6</v>
      </c>
      <c r="AK29" s="116"/>
      <c r="AL29" s="116"/>
      <c r="AM29" s="121">
        <f>AE29*AG29*AI29</f>
        <v>27390.096000000009</v>
      </c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U30" s="126"/>
      <c r="V30" s="114"/>
      <c r="W30" s="127"/>
      <c r="X30" s="122"/>
      <c r="Y30" s="114"/>
      <c r="Z30" s="122"/>
      <c r="AA30" s="114"/>
      <c r="AB30" s="114"/>
      <c r="AC30" s="128"/>
      <c r="AD30" s="88"/>
      <c r="AE30" s="126"/>
      <c r="AF30" s="114"/>
      <c r="AG30" s="127"/>
      <c r="AH30" s="122"/>
      <c r="AI30" s="114"/>
      <c r="AJ30" s="122"/>
      <c r="AK30" s="114"/>
      <c r="AL30" s="114"/>
      <c r="AM30" s="128"/>
    </row>
    <row r="31" spans="1:39" ht="11.1" customHeight="1" x14ac:dyDescent="0.25">
      <c r="A31" s="91" t="str">
        <f>Assumptions!$F$12</f>
        <v>Affordable Rent</v>
      </c>
      <c r="B31" s="91"/>
      <c r="C31" s="107">
        <f>Assumptions!$F$18</f>
        <v>0.5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Affordable Rent</v>
      </c>
      <c r="L31" s="91"/>
      <c r="M31" s="107">
        <f>Assumptions!$F$18</f>
        <v>0.5</v>
      </c>
      <c r="N31" s="119" t="s">
        <v>63</v>
      </c>
      <c r="O31" s="116"/>
      <c r="P31" s="119"/>
      <c r="Q31" s="116"/>
      <c r="R31" s="116"/>
      <c r="S31" s="23"/>
      <c r="U31" s="91" t="str">
        <f>Assumptions!$F$12</f>
        <v>Affordable Rent</v>
      </c>
      <c r="V31" s="91"/>
      <c r="W31" s="107">
        <f>Assumptions!$F$18</f>
        <v>0.5</v>
      </c>
      <c r="X31" s="119" t="s">
        <v>63</v>
      </c>
      <c r="Y31" s="116"/>
      <c r="Z31" s="119"/>
      <c r="AA31" s="116"/>
      <c r="AB31" s="116"/>
      <c r="AC31" s="124"/>
      <c r="AD31" s="88"/>
      <c r="AE31" s="91" t="str">
        <f>Assumptions!$F$12</f>
        <v>Affordable Rent</v>
      </c>
      <c r="AF31" s="91"/>
      <c r="AG31" s="107">
        <f>Assumptions!$F$18</f>
        <v>0.5</v>
      </c>
      <c r="AH31" s="119" t="s">
        <v>63</v>
      </c>
      <c r="AI31" s="116"/>
      <c r="AJ31" s="119"/>
      <c r="AK31" s="116"/>
      <c r="AL31" s="116"/>
      <c r="AM31" s="124"/>
    </row>
    <row r="32" spans="1:39" ht="11.1" customHeight="1" x14ac:dyDescent="0.25">
      <c r="A32" s="117">
        <f>D10*G11*Assumptions!$C$230</f>
        <v>0.15600000000000003</v>
      </c>
      <c r="B32" s="95" t="str">
        <f>Assumptions!$A$230</f>
        <v>Apartments</v>
      </c>
      <c r="C32" s="125">
        <f>Assumptions!$B$230</f>
        <v>65</v>
      </c>
      <c r="D32" s="119" t="s">
        <v>66</v>
      </c>
      <c r="E32" s="116">
        <f>E15*C31</f>
        <v>1200</v>
      </c>
      <c r="F32" s="119" t="s">
        <v>6</v>
      </c>
      <c r="G32" s="116"/>
      <c r="H32" s="116"/>
      <c r="I32" s="20">
        <f>A32*C32*E32</f>
        <v>12168.000000000004</v>
      </c>
      <c r="K32" s="117">
        <f>N10*Q11*Assumptions!$C$230</f>
        <v>0.31200000000000006</v>
      </c>
      <c r="L32" s="95" t="str">
        <f>Assumptions!$A$230</f>
        <v>Apartments</v>
      </c>
      <c r="M32" s="125">
        <f>Assumptions!$B$230</f>
        <v>65</v>
      </c>
      <c r="N32" s="119" t="s">
        <v>66</v>
      </c>
      <c r="O32" s="116">
        <f>O15*M31</f>
        <v>1350</v>
      </c>
      <c r="P32" s="119" t="s">
        <v>6</v>
      </c>
      <c r="Q32" s="116"/>
      <c r="R32" s="116"/>
      <c r="S32" s="20">
        <f>K32*M32*O32</f>
        <v>27378.000000000007</v>
      </c>
      <c r="U32" s="117">
        <f>X10*AA11*Assumptions!$C$230</f>
        <v>0.46799999999999997</v>
      </c>
      <c r="V32" s="95" t="str">
        <f>Assumptions!$A$230</f>
        <v>Apartments</v>
      </c>
      <c r="W32" s="125">
        <f>Assumptions!$B$230</f>
        <v>65</v>
      </c>
      <c r="X32" s="119" t="s">
        <v>66</v>
      </c>
      <c r="Y32" s="116">
        <f>Y15*W31</f>
        <v>1350</v>
      </c>
      <c r="Z32" s="119" t="s">
        <v>6</v>
      </c>
      <c r="AA32" s="116"/>
      <c r="AB32" s="116"/>
      <c r="AC32" s="121">
        <f>U32*W32*Y32</f>
        <v>41067</v>
      </c>
      <c r="AD32" s="88"/>
      <c r="AE32" s="117">
        <f>AH10*AK11*Assumptions!$C$230</f>
        <v>0.46799999999999997</v>
      </c>
      <c r="AF32" s="95" t="str">
        <f>Assumptions!$A$230</f>
        <v>Apartments</v>
      </c>
      <c r="AG32" s="125">
        <f>Assumptions!$B$230</f>
        <v>65</v>
      </c>
      <c r="AH32" s="119" t="s">
        <v>66</v>
      </c>
      <c r="AI32" s="116">
        <f>AI15*AG31</f>
        <v>1426.5</v>
      </c>
      <c r="AJ32" s="119" t="s">
        <v>6</v>
      </c>
      <c r="AK32" s="116"/>
      <c r="AL32" s="116"/>
      <c r="AM32" s="121">
        <f>AE32*AG32*AI32</f>
        <v>43394.13</v>
      </c>
    </row>
    <row r="33" spans="1:39" ht="11.1" customHeight="1" x14ac:dyDescent="0.25">
      <c r="A33" s="117">
        <f>D10*G11*Assumptions!$C$231</f>
        <v>0.46799999999999997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1275</v>
      </c>
      <c r="F33" s="119" t="s">
        <v>6</v>
      </c>
      <c r="G33" s="116"/>
      <c r="H33" s="116"/>
      <c r="I33" s="20">
        <f>A33*C33*E33</f>
        <v>44752.499999999993</v>
      </c>
      <c r="K33" s="117">
        <f>N10*Q11*Assumptions!$C$231</f>
        <v>0.93599999999999994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1400</v>
      </c>
      <c r="P33" s="119" t="s">
        <v>6</v>
      </c>
      <c r="Q33" s="116"/>
      <c r="R33" s="116"/>
      <c r="S33" s="20">
        <f>K33*M33*O33</f>
        <v>98279.999999999985</v>
      </c>
      <c r="U33" s="117">
        <f>X10*AA11*Assumptions!$C$231</f>
        <v>1.4039999999999999</v>
      </c>
      <c r="V33" s="95" t="str">
        <f>Assumptions!$A$231</f>
        <v>2 Bed house</v>
      </c>
      <c r="W33" s="125">
        <f>Assumptions!$B$231</f>
        <v>75</v>
      </c>
      <c r="X33" s="119" t="s">
        <v>66</v>
      </c>
      <c r="Y33" s="116">
        <f>Y16*W31</f>
        <v>1400</v>
      </c>
      <c r="Z33" s="119" t="s">
        <v>6</v>
      </c>
      <c r="AA33" s="116"/>
      <c r="AB33" s="116"/>
      <c r="AC33" s="121">
        <f>U33*W33*Y33</f>
        <v>147420</v>
      </c>
      <c r="AD33" s="88"/>
      <c r="AE33" s="117">
        <f>AH10*AK11*Assumptions!$C$231</f>
        <v>1.4039999999999999</v>
      </c>
      <c r="AF33" s="95" t="str">
        <f>Assumptions!$A$231</f>
        <v>2 Bed house</v>
      </c>
      <c r="AG33" s="125">
        <f>Assumptions!$B$231</f>
        <v>75</v>
      </c>
      <c r="AH33" s="119" t="s">
        <v>66</v>
      </c>
      <c r="AI33" s="116">
        <f>AI16*AG31</f>
        <v>1695</v>
      </c>
      <c r="AJ33" s="119" t="s">
        <v>6</v>
      </c>
      <c r="AK33" s="116"/>
      <c r="AL33" s="116"/>
      <c r="AM33" s="121">
        <f>AE33*AG33*AI33</f>
        <v>178483.5</v>
      </c>
    </row>
    <row r="34" spans="1:39" ht="11.1" customHeight="1" x14ac:dyDescent="0.25">
      <c r="A34" s="117">
        <f>D10*G11*Assumptions!$C$232</f>
        <v>0.15600000000000003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1237.5</v>
      </c>
      <c r="F34" s="119" t="s">
        <v>6</v>
      </c>
      <c r="G34" s="116"/>
      <c r="H34" s="116"/>
      <c r="I34" s="20">
        <f>A34*C34*E34</f>
        <v>17374.500000000004</v>
      </c>
      <c r="K34" s="117">
        <f>N10*Q11*Assumptions!$C$232</f>
        <v>0.31200000000000006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1350</v>
      </c>
      <c r="P34" s="119" t="s">
        <v>6</v>
      </c>
      <c r="Q34" s="116"/>
      <c r="R34" s="116"/>
      <c r="S34" s="20">
        <f>K34*M34*O34</f>
        <v>37908.000000000007</v>
      </c>
      <c r="U34" s="117">
        <f>X10*AA11*Assumptions!$C$232</f>
        <v>0.46799999999999997</v>
      </c>
      <c r="V34" s="95" t="str">
        <f>Assumptions!$A$232</f>
        <v>3 Bed House</v>
      </c>
      <c r="W34" s="125">
        <f>Assumptions!$B$232</f>
        <v>90</v>
      </c>
      <c r="X34" s="119" t="s">
        <v>66</v>
      </c>
      <c r="Y34" s="116">
        <f>Y17*W31</f>
        <v>1350</v>
      </c>
      <c r="Z34" s="119" t="s">
        <v>6</v>
      </c>
      <c r="AA34" s="116"/>
      <c r="AB34" s="116"/>
      <c r="AC34" s="121">
        <f>U34*W34*Y34</f>
        <v>56862</v>
      </c>
      <c r="AD34" s="88"/>
      <c r="AE34" s="117">
        <f>AH10*AK11*Assumptions!$C$232</f>
        <v>0.46799999999999997</v>
      </c>
      <c r="AF34" s="95" t="str">
        <f>Assumptions!$A$232</f>
        <v>3 Bed House</v>
      </c>
      <c r="AG34" s="125">
        <f>Assumptions!$B$232</f>
        <v>90</v>
      </c>
      <c r="AH34" s="119" t="s">
        <v>66</v>
      </c>
      <c r="AI34" s="116">
        <f>AI17*AG31</f>
        <v>1668.5</v>
      </c>
      <c r="AJ34" s="119" t="s">
        <v>6</v>
      </c>
      <c r="AK34" s="116"/>
      <c r="AL34" s="116"/>
      <c r="AM34" s="121">
        <f>AE34*AG34*AI34</f>
        <v>70277.22</v>
      </c>
    </row>
    <row r="35" spans="1:39" ht="11.1" customHeight="1" x14ac:dyDescent="0.25">
      <c r="A35" s="129">
        <f>SUM(A15:A34)</f>
        <v>20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20</v>
      </c>
      <c r="L35" s="122" t="s">
        <v>67</v>
      </c>
      <c r="M35" s="114"/>
      <c r="N35" s="114"/>
      <c r="O35" s="114"/>
      <c r="P35" s="114"/>
      <c r="Q35" s="114"/>
      <c r="R35" s="114"/>
      <c r="S35" s="22"/>
      <c r="U35" s="129">
        <f>SUM(U15:U34)</f>
        <v>20.000000000000004</v>
      </c>
      <c r="V35" s="122" t="s">
        <v>67</v>
      </c>
      <c r="W35" s="114"/>
      <c r="X35" s="114"/>
      <c r="Y35" s="114"/>
      <c r="Z35" s="114"/>
      <c r="AA35" s="114"/>
      <c r="AB35" s="114"/>
      <c r="AC35" s="123"/>
      <c r="AD35" s="88"/>
      <c r="AE35" s="129">
        <f>SUM(AE15:AE34)</f>
        <v>20.000000000000004</v>
      </c>
      <c r="AF35" s="122" t="s">
        <v>67</v>
      </c>
      <c r="AG35" s="114"/>
      <c r="AH35" s="114"/>
      <c r="AI35" s="114"/>
      <c r="AJ35" s="114"/>
      <c r="AK35" s="114"/>
      <c r="AL35" s="114"/>
      <c r="AM35" s="123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3007263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3246692.3999999994</v>
      </c>
      <c r="U36" s="113" t="s">
        <v>4</v>
      </c>
      <c r="V36" s="114"/>
      <c r="W36" s="114"/>
      <c r="X36" s="114"/>
      <c r="Y36" s="114"/>
      <c r="Z36" s="114"/>
      <c r="AA36" s="114"/>
      <c r="AB36" s="114"/>
      <c r="AC36" s="130">
        <f>SUM(AC15:AC34)</f>
        <v>3115038.6000000006</v>
      </c>
      <c r="AD36" s="88"/>
      <c r="AE36" s="113" t="s">
        <v>4</v>
      </c>
      <c r="AF36" s="114"/>
      <c r="AG36" s="114"/>
      <c r="AH36" s="114"/>
      <c r="AI36" s="114"/>
      <c r="AJ36" s="114"/>
      <c r="AK36" s="114"/>
      <c r="AL36" s="114"/>
      <c r="AM36" s="130">
        <f>SUM(AM15:AM34)</f>
        <v>3379804.2899999996</v>
      </c>
    </row>
    <row r="37" spans="1:39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U38" s="113" t="s">
        <v>8</v>
      </c>
      <c r="V38" s="114"/>
      <c r="W38" s="114"/>
      <c r="X38" s="114"/>
      <c r="Y38" s="114"/>
      <c r="Z38" s="114"/>
      <c r="AA38" s="114"/>
      <c r="AB38" s="114"/>
      <c r="AC38" s="128"/>
      <c r="AD38" s="88"/>
      <c r="AE38" s="113" t="s">
        <v>8</v>
      </c>
      <c r="AF38" s="114"/>
      <c r="AG38" s="114"/>
      <c r="AH38" s="114"/>
      <c r="AI38" s="114"/>
      <c r="AJ38" s="114"/>
      <c r="AK38" s="114"/>
      <c r="AL38" s="114"/>
      <c r="AM38" s="128"/>
    </row>
    <row r="39" spans="1:39" ht="11.1" customHeight="1" x14ac:dyDescent="0.25">
      <c r="A39" s="90" t="s">
        <v>9</v>
      </c>
      <c r="B39" s="95" t="s">
        <v>31</v>
      </c>
      <c r="C39" s="131">
        <f>A15</f>
        <v>18</v>
      </c>
      <c r="D39" s="119" t="s">
        <v>68</v>
      </c>
      <c r="E39" s="132">
        <f>(Assumptions!$D$182+((Assumptions!$D$177-Assumptions!$D$182)*(Assumptions!$D$184)))/Assumptions!$A$215</f>
        <v>1350</v>
      </c>
      <c r="F39" s="119" t="s">
        <v>69</v>
      </c>
      <c r="G39" s="116"/>
      <c r="H39" s="116"/>
      <c r="I39" s="20">
        <f>C39*E39</f>
        <v>24300</v>
      </c>
      <c r="K39" s="90" t="s">
        <v>9</v>
      </c>
      <c r="L39" s="95" t="s">
        <v>31</v>
      </c>
      <c r="M39" s="131">
        <f>K15</f>
        <v>16</v>
      </c>
      <c r="N39" s="119" t="s">
        <v>68</v>
      </c>
      <c r="O39" s="132">
        <f>(Assumptions!$D$182+((Assumptions!$E$177-Assumptions!$D$182)*(Assumptions!$D$184)))/Assumptions!$A$215</f>
        <v>1350</v>
      </c>
      <c r="P39" s="119" t="s">
        <v>69</v>
      </c>
      <c r="Q39" s="116"/>
      <c r="R39" s="116"/>
      <c r="S39" s="20">
        <f>M39*O39</f>
        <v>21600</v>
      </c>
      <c r="U39" s="90" t="s">
        <v>9</v>
      </c>
      <c r="V39" s="95" t="s">
        <v>31</v>
      </c>
      <c r="W39" s="131">
        <f>U15</f>
        <v>14</v>
      </c>
      <c r="X39" s="119" t="s">
        <v>68</v>
      </c>
      <c r="Y39" s="132">
        <f>(Assumptions!$D$182+((Assumptions!$F$177-Assumptions!$D$182)*(Assumptions!$D$184)))/Assumptions!$A$215</f>
        <v>1350</v>
      </c>
      <c r="Z39" s="119" t="s">
        <v>69</v>
      </c>
      <c r="AA39" s="116"/>
      <c r="AB39" s="116"/>
      <c r="AC39" s="121">
        <f>W39*Y39</f>
        <v>18900</v>
      </c>
      <c r="AD39" s="88"/>
      <c r="AE39" s="90" t="s">
        <v>9</v>
      </c>
      <c r="AF39" s="95" t="s">
        <v>31</v>
      </c>
      <c r="AG39" s="131">
        <f>AE15</f>
        <v>14</v>
      </c>
      <c r="AH39" s="119" t="s">
        <v>68</v>
      </c>
      <c r="AI39" s="132">
        <f>(Assumptions!$D$182+((Assumptions!$G$177-Assumptions!$D$182)*(Assumptions!$D$184)))/Assumptions!$A$215</f>
        <v>1350</v>
      </c>
      <c r="AJ39" s="119" t="s">
        <v>69</v>
      </c>
      <c r="AK39" s="116"/>
      <c r="AL39" s="116"/>
      <c r="AM39" s="121">
        <f>AG39*AI39</f>
        <v>18900</v>
      </c>
    </row>
    <row r="40" spans="1:39" ht="11.1" customHeight="1" x14ac:dyDescent="0.25">
      <c r="A40" s="91"/>
      <c r="B40" s="95" t="s">
        <v>70</v>
      </c>
      <c r="C40" s="131">
        <f>A16</f>
        <v>0</v>
      </c>
      <c r="D40" s="119" t="s">
        <v>68</v>
      </c>
      <c r="E40" s="132">
        <f>(Assumptions!$D$182+((Assumptions!$D$177-Assumptions!$D$182)*(Assumptions!$D$184)))/Assumptions!$B$215</f>
        <v>3375</v>
      </c>
      <c r="F40" s="119" t="s">
        <v>69</v>
      </c>
      <c r="G40" s="116"/>
      <c r="H40" s="116"/>
      <c r="I40" s="20">
        <f>C40*E40</f>
        <v>0</v>
      </c>
      <c r="K40" s="91"/>
      <c r="L40" s="95" t="s">
        <v>70</v>
      </c>
      <c r="M40" s="131">
        <f>K16</f>
        <v>0</v>
      </c>
      <c r="N40" s="119" t="s">
        <v>68</v>
      </c>
      <c r="O40" s="132">
        <f>(Assumptions!$D$182+((Assumptions!$E$177-Assumptions!$D$182)*(Assumptions!$D$184)))/Assumptions!$B$215</f>
        <v>3375</v>
      </c>
      <c r="P40" s="119" t="s">
        <v>69</v>
      </c>
      <c r="Q40" s="116"/>
      <c r="R40" s="116"/>
      <c r="S40" s="20">
        <f>M40*O40</f>
        <v>0</v>
      </c>
      <c r="U40" s="91"/>
      <c r="V40" s="95" t="s">
        <v>70</v>
      </c>
      <c r="W40" s="131">
        <f>U16</f>
        <v>0</v>
      </c>
      <c r="X40" s="119" t="s">
        <v>68</v>
      </c>
      <c r="Y40" s="132">
        <f>(Assumptions!$D$182+((Assumptions!$F$177-Assumptions!$D$182)*(Assumptions!$D$184)))/Assumptions!$B$215</f>
        <v>3375</v>
      </c>
      <c r="Z40" s="119" t="s">
        <v>69</v>
      </c>
      <c r="AA40" s="116"/>
      <c r="AB40" s="116"/>
      <c r="AC40" s="121">
        <f>W40*Y40</f>
        <v>0</v>
      </c>
      <c r="AD40" s="88"/>
      <c r="AE40" s="91"/>
      <c r="AF40" s="95" t="s">
        <v>70</v>
      </c>
      <c r="AG40" s="131">
        <f>AE16</f>
        <v>0</v>
      </c>
      <c r="AH40" s="119" t="s">
        <v>68</v>
      </c>
      <c r="AI40" s="132">
        <f>(Assumptions!$D$182+((Assumptions!$G$177-Assumptions!$D$182)*(Assumptions!$D$184)))/Assumptions!$B$215</f>
        <v>3375</v>
      </c>
      <c r="AJ40" s="119" t="s">
        <v>69</v>
      </c>
      <c r="AK40" s="116"/>
      <c r="AL40" s="116"/>
      <c r="AM40" s="121">
        <f>AG40*AI40</f>
        <v>0</v>
      </c>
    </row>
    <row r="41" spans="1:39" ht="11.1" customHeight="1" x14ac:dyDescent="0.25">
      <c r="A41" s="91"/>
      <c r="B41" s="95" t="s">
        <v>65</v>
      </c>
      <c r="C41" s="131">
        <f>A17</f>
        <v>0</v>
      </c>
      <c r="D41" s="119" t="s">
        <v>68</v>
      </c>
      <c r="E41" s="132">
        <f>(Assumptions!$D$182+((Assumptions!$D$177-Assumptions!$D$182)*(Assumptions!$D$184)))/Assumptions!$C$215</f>
        <v>3857.1428571428573</v>
      </c>
      <c r="F41" s="119" t="s">
        <v>69</v>
      </c>
      <c r="G41" s="116"/>
      <c r="H41" s="116"/>
      <c r="I41" s="20">
        <f>C41*E41</f>
        <v>0</v>
      </c>
      <c r="K41" s="91"/>
      <c r="L41" s="95" t="s">
        <v>65</v>
      </c>
      <c r="M41" s="131">
        <f>K17</f>
        <v>0</v>
      </c>
      <c r="N41" s="119" t="s">
        <v>68</v>
      </c>
      <c r="O41" s="132">
        <f>(Assumptions!$D$182+((Assumptions!$E$177-Assumptions!$D$182)*(Assumptions!$D$184)))/Assumptions!$C$215</f>
        <v>3857.1428571428573</v>
      </c>
      <c r="P41" s="119" t="s">
        <v>69</v>
      </c>
      <c r="Q41" s="116"/>
      <c r="R41" s="116"/>
      <c r="S41" s="20">
        <f>M41*O41</f>
        <v>0</v>
      </c>
      <c r="U41" s="91"/>
      <c r="V41" s="95" t="s">
        <v>65</v>
      </c>
      <c r="W41" s="131">
        <f>U17</f>
        <v>0</v>
      </c>
      <c r="X41" s="119" t="s">
        <v>68</v>
      </c>
      <c r="Y41" s="132">
        <f>(Assumptions!$D$182+((Assumptions!$F$177-Assumptions!$D$182)*(Assumptions!$D$184)))/Assumptions!$C$215</f>
        <v>3857.1428571428573</v>
      </c>
      <c r="Z41" s="119" t="s">
        <v>69</v>
      </c>
      <c r="AA41" s="116"/>
      <c r="AB41" s="116"/>
      <c r="AC41" s="121">
        <f>W41*Y41</f>
        <v>0</v>
      </c>
      <c r="AD41" s="88"/>
      <c r="AE41" s="91"/>
      <c r="AF41" s="95" t="s">
        <v>65</v>
      </c>
      <c r="AG41" s="131">
        <f>AE17</f>
        <v>0</v>
      </c>
      <c r="AH41" s="119" t="s">
        <v>68</v>
      </c>
      <c r="AI41" s="132">
        <f>(Assumptions!$D$182+((Assumptions!$G$177-Assumptions!$D$182)*(Assumptions!$D$184)))/Assumptions!$C$215</f>
        <v>3857.1428571428573</v>
      </c>
      <c r="AJ41" s="119" t="s">
        <v>69</v>
      </c>
      <c r="AK41" s="116"/>
      <c r="AL41" s="116"/>
      <c r="AM41" s="121">
        <f>AG41*AI41</f>
        <v>0</v>
      </c>
    </row>
    <row r="42" spans="1:39" ht="11.1" customHeight="1" x14ac:dyDescent="0.25">
      <c r="A42" s="91"/>
      <c r="B42" s="95" t="s">
        <v>71</v>
      </c>
      <c r="C42" s="131">
        <f>A18</f>
        <v>0</v>
      </c>
      <c r="D42" s="119" t="s">
        <v>68</v>
      </c>
      <c r="E42" s="132">
        <f>(Assumptions!$D$182+((Assumptions!$D$177-Assumptions!$D$182)*(Assumptions!$D$184)))/Assumptions!$D$215</f>
        <v>5400</v>
      </c>
      <c r="F42" s="119" t="s">
        <v>69</v>
      </c>
      <c r="G42" s="116"/>
      <c r="H42" s="116"/>
      <c r="I42" s="20">
        <f>C42*E42</f>
        <v>0</v>
      </c>
      <c r="K42" s="91"/>
      <c r="L42" s="95" t="s">
        <v>71</v>
      </c>
      <c r="M42" s="131">
        <f>K18</f>
        <v>0</v>
      </c>
      <c r="N42" s="119" t="s">
        <v>68</v>
      </c>
      <c r="O42" s="132">
        <f>(Assumptions!$D$182+((Assumptions!$E$177-Assumptions!$D$182)*(Assumptions!$D$184)))/Assumptions!$D$215</f>
        <v>5400</v>
      </c>
      <c r="P42" s="119" t="s">
        <v>69</v>
      </c>
      <c r="Q42" s="116"/>
      <c r="R42" s="116"/>
      <c r="S42" s="20">
        <f>M42*O42</f>
        <v>0</v>
      </c>
      <c r="U42" s="91"/>
      <c r="V42" s="95" t="s">
        <v>71</v>
      </c>
      <c r="W42" s="131">
        <f>U18</f>
        <v>0</v>
      </c>
      <c r="X42" s="119" t="s">
        <v>68</v>
      </c>
      <c r="Y42" s="132">
        <f>(Assumptions!$D$182+((Assumptions!$F$177-Assumptions!$D$182)*(Assumptions!$D$184)))/Assumptions!$D$215</f>
        <v>5400</v>
      </c>
      <c r="Z42" s="119" t="s">
        <v>69</v>
      </c>
      <c r="AA42" s="116"/>
      <c r="AB42" s="116"/>
      <c r="AC42" s="121">
        <f>W42*Y42</f>
        <v>0</v>
      </c>
      <c r="AD42" s="88"/>
      <c r="AE42" s="91"/>
      <c r="AF42" s="95" t="s">
        <v>71</v>
      </c>
      <c r="AG42" s="131">
        <f>AE18</f>
        <v>0</v>
      </c>
      <c r="AH42" s="119" t="s">
        <v>68</v>
      </c>
      <c r="AI42" s="132">
        <f>(Assumptions!$D$182+((Assumptions!$G$177-Assumptions!$D$182)*(Assumptions!$D$184)))/Assumptions!$D$215</f>
        <v>5400</v>
      </c>
      <c r="AJ42" s="119" t="s">
        <v>69</v>
      </c>
      <c r="AK42" s="116"/>
      <c r="AL42" s="116"/>
      <c r="AM42" s="121">
        <f>AG42*AI42</f>
        <v>0</v>
      </c>
    </row>
    <row r="43" spans="1:39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(Assumptions!$D$182+((Assumptions!$D$177-Assumptions!$D$182)*(Assumptions!$D$184)))/Assumptions!$E$215</f>
        <v>6750</v>
      </c>
      <c r="F43" s="119" t="s">
        <v>69</v>
      </c>
      <c r="G43" s="133" t="s">
        <v>93</v>
      </c>
      <c r="H43" s="134">
        <f>SUM(I39:I43)</f>
        <v>24300</v>
      </c>
      <c r="I43" s="20">
        <f>C43*E43</f>
        <v>0</v>
      </c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(Assumptions!$D$182+((Assumptions!$E$177-Assumptions!$D$182)*(Assumptions!$D$184)))/Assumptions!$E$215</f>
        <v>6750</v>
      </c>
      <c r="P43" s="119" t="s">
        <v>69</v>
      </c>
      <c r="Q43" s="133" t="s">
        <v>93</v>
      </c>
      <c r="R43" s="134">
        <f>SUM(S39:S43)</f>
        <v>21600</v>
      </c>
      <c r="S43" s="20">
        <f>M43*O43</f>
        <v>0</v>
      </c>
      <c r="U43" s="111"/>
      <c r="V43" s="95" t="s">
        <v>72</v>
      </c>
      <c r="W43" s="131">
        <f>U19</f>
        <v>0</v>
      </c>
      <c r="X43" s="119" t="s">
        <v>68</v>
      </c>
      <c r="Y43" s="132">
        <f>(Assumptions!$D$182+((Assumptions!$F$177-Assumptions!$D$182)*(Assumptions!$D$184)))/Assumptions!$E$215</f>
        <v>6750</v>
      </c>
      <c r="Z43" s="119" t="s">
        <v>69</v>
      </c>
      <c r="AA43" s="133" t="s">
        <v>93</v>
      </c>
      <c r="AB43" s="134">
        <f>SUM(AC39:AC43)</f>
        <v>18900</v>
      </c>
      <c r="AC43" s="121">
        <f>W43*Y43</f>
        <v>0</v>
      </c>
      <c r="AD43" s="88"/>
      <c r="AE43" s="111"/>
      <c r="AF43" s="95" t="s">
        <v>72</v>
      </c>
      <c r="AG43" s="131">
        <f>AE19</f>
        <v>0</v>
      </c>
      <c r="AH43" s="119" t="s">
        <v>68</v>
      </c>
      <c r="AI43" s="132">
        <f>(Assumptions!$D$182+((Assumptions!$G$177-Assumptions!$D$182)*(Assumptions!$D$184)))/Assumptions!$E$215</f>
        <v>6750</v>
      </c>
      <c r="AJ43" s="119" t="s">
        <v>69</v>
      </c>
      <c r="AK43" s="133" t="s">
        <v>93</v>
      </c>
      <c r="AL43" s="134">
        <f>SUM(AM39:AM43)</f>
        <v>18900</v>
      </c>
      <c r="AM43" s="121">
        <f>AG43*AI43</f>
        <v>0</v>
      </c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0.01</v>
      </c>
      <c r="F44" s="119"/>
      <c r="G44" s="116"/>
      <c r="H44" s="116"/>
      <c r="I44" s="20">
        <f>SUM(I39:I43)*E44</f>
        <v>243</v>
      </c>
      <c r="K44" s="91" t="s">
        <v>73</v>
      </c>
      <c r="L44" s="91"/>
      <c r="M44" s="116"/>
      <c r="N44" s="135"/>
      <c r="O44" s="136">
        <f>IF(R43&lt;250000,1%,IF(R43&lt;500000,3%,IF(R43&gt;500000,4%)))</f>
        <v>0.01</v>
      </c>
      <c r="P44" s="119"/>
      <c r="Q44" s="116"/>
      <c r="R44" s="116"/>
      <c r="S44" s="20">
        <f>SUM(S39:S43)*O44</f>
        <v>216</v>
      </c>
      <c r="U44" s="91" t="s">
        <v>73</v>
      </c>
      <c r="V44" s="91"/>
      <c r="W44" s="116"/>
      <c r="X44" s="135"/>
      <c r="Y44" s="136">
        <f>IF(AB43&lt;250000,1%,IF(AB43&lt;500000,3%,IF(AB43&gt;500000,4%)))</f>
        <v>0.01</v>
      </c>
      <c r="Z44" s="119"/>
      <c r="AA44" s="116"/>
      <c r="AB44" s="116"/>
      <c r="AC44" s="121">
        <f>SUM(AC39:AC43)*Y44</f>
        <v>189</v>
      </c>
      <c r="AD44" s="88"/>
      <c r="AE44" s="91" t="s">
        <v>73</v>
      </c>
      <c r="AF44" s="91"/>
      <c r="AG44" s="116"/>
      <c r="AH44" s="135"/>
      <c r="AI44" s="136">
        <f>IF(AL43&lt;250000,1%,IF(AL43&lt;500000,3%,IF(AL43&gt;500000,4%)))</f>
        <v>0.01</v>
      </c>
      <c r="AJ44" s="119"/>
      <c r="AK44" s="116"/>
      <c r="AL44" s="116"/>
      <c r="AM44" s="121">
        <f>SUM(AM39:AM43)*AI44</f>
        <v>189</v>
      </c>
    </row>
    <row r="45" spans="1:39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U45" s="113" t="s">
        <v>10</v>
      </c>
      <c r="V45" s="114"/>
      <c r="W45" s="114"/>
      <c r="X45" s="122"/>
      <c r="Y45" s="114"/>
      <c r="Z45" s="122"/>
      <c r="AA45" s="114"/>
      <c r="AB45" s="114"/>
      <c r="AC45" s="128"/>
      <c r="AD45" s="88"/>
      <c r="AE45" s="113" t="s">
        <v>10</v>
      </c>
      <c r="AF45" s="114"/>
      <c r="AG45" s="114"/>
      <c r="AH45" s="122"/>
      <c r="AI45" s="114"/>
      <c r="AJ45" s="122"/>
      <c r="AK45" s="114"/>
      <c r="AL45" s="114"/>
      <c r="AM45" s="128"/>
    </row>
    <row r="46" spans="1:39" ht="11.1" customHeight="1" x14ac:dyDescent="0.25">
      <c r="A46" s="16"/>
      <c r="B46" s="17" t="str">
        <f>Assumptions!$F$22</f>
        <v>Apartments</v>
      </c>
      <c r="C46" s="120">
        <f>Assumptions!$G$22*Assumptions!$D$22</f>
        <v>1890.6</v>
      </c>
      <c r="D46" s="19" t="s">
        <v>6</v>
      </c>
      <c r="E46" s="15"/>
      <c r="F46" s="79" t="s">
        <v>124</v>
      </c>
      <c r="G46" s="78"/>
      <c r="H46" s="19"/>
      <c r="I46" s="20">
        <f>(A15*C15*C46)+(A16*C16*C47)+(A17*C17*C48)+(A18*C18*C49)+(A19*C19*C50)</f>
        <v>2212002</v>
      </c>
      <c r="K46" s="16"/>
      <c r="L46" s="17" t="str">
        <f>Assumptions!$F$22</f>
        <v>Apartments</v>
      </c>
      <c r="M46" s="120">
        <f>Assumptions!$G$22*Assumptions!$D$22</f>
        <v>1890.6</v>
      </c>
      <c r="N46" s="19" t="s">
        <v>6</v>
      </c>
      <c r="O46" s="15"/>
      <c r="P46" s="79" t="s">
        <v>124</v>
      </c>
      <c r="Q46" s="78"/>
      <c r="R46" s="19"/>
      <c r="S46" s="20">
        <f>(K15*M15*M46)+(K16*M16*M47)+(K17*M17*M48)+(K18*M18*M49)+(K19*M19*M50)</f>
        <v>1966224</v>
      </c>
      <c r="U46" s="117"/>
      <c r="V46" s="95" t="str">
        <f>Assumptions!$F$22</f>
        <v>Apartments</v>
      </c>
      <c r="W46" s="120">
        <f>Assumptions!$G$22*Assumptions!$D$22</f>
        <v>1890.6</v>
      </c>
      <c r="X46" s="119" t="s">
        <v>6</v>
      </c>
      <c r="Y46" s="116"/>
      <c r="Z46" s="137" t="s">
        <v>124</v>
      </c>
      <c r="AA46" s="138"/>
      <c r="AB46" s="119"/>
      <c r="AC46" s="121">
        <f>(U15*W15*W46)+(U16*W16*W47)+(U17*W17*W48)+(U18*W18*W49)+(U19*W19*W50)</f>
        <v>1720446</v>
      </c>
      <c r="AD46" s="88"/>
      <c r="AE46" s="117"/>
      <c r="AF46" s="95" t="str">
        <f>Assumptions!$F$22</f>
        <v>Apartments</v>
      </c>
      <c r="AG46" s="120">
        <f>Assumptions!$G$22*Assumptions!$D$22</f>
        <v>1890.6</v>
      </c>
      <c r="AH46" s="119" t="s">
        <v>6</v>
      </c>
      <c r="AI46" s="116"/>
      <c r="AJ46" s="137" t="s">
        <v>124</v>
      </c>
      <c r="AK46" s="138"/>
      <c r="AL46" s="119"/>
      <c r="AM46" s="121">
        <f>(AE15*AG15*AG46)+(AE16*AG16*AG47)+(AE17*AG17*AG48)+(AE18*AG18*AG49)+(AE19*AG19*AG50)</f>
        <v>1720446</v>
      </c>
    </row>
    <row r="47" spans="1:39" ht="11.1" customHeight="1" x14ac:dyDescent="0.25">
      <c r="A47" s="16"/>
      <c r="B47" s="17" t="str">
        <f>Assumptions!$F$23</f>
        <v>2 bed houses</v>
      </c>
      <c r="C47" s="7">
        <f>Assumptions!$G$23</f>
        <v>1120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1120</v>
      </c>
      <c r="N47" s="19" t="s">
        <v>6</v>
      </c>
      <c r="O47" s="15"/>
      <c r="P47" s="79"/>
      <c r="Q47" s="15"/>
      <c r="R47" s="15"/>
      <c r="S47" s="20"/>
      <c r="U47" s="117"/>
      <c r="V47" s="95" t="str">
        <f>Assumptions!$F$23</f>
        <v>2 bed houses</v>
      </c>
      <c r="W47" s="120">
        <f>Assumptions!$G$23</f>
        <v>1120</v>
      </c>
      <c r="X47" s="119" t="s">
        <v>6</v>
      </c>
      <c r="Y47" s="116"/>
      <c r="Z47" s="137"/>
      <c r="AA47" s="116"/>
      <c r="AB47" s="116"/>
      <c r="AC47" s="121"/>
      <c r="AD47" s="88"/>
      <c r="AE47" s="117"/>
      <c r="AF47" s="95" t="str">
        <f>Assumptions!$F$23</f>
        <v>2 bed houses</v>
      </c>
      <c r="AG47" s="120">
        <f>Assumptions!$G$23</f>
        <v>1120</v>
      </c>
      <c r="AH47" s="119" t="s">
        <v>6</v>
      </c>
      <c r="AI47" s="116"/>
      <c r="AJ47" s="137"/>
      <c r="AK47" s="116"/>
      <c r="AL47" s="116"/>
      <c r="AM47" s="121"/>
    </row>
    <row r="48" spans="1:39" ht="11.1" customHeight="1" x14ac:dyDescent="0.25">
      <c r="A48" s="16"/>
      <c r="B48" s="17" t="str">
        <f>Assumptions!$F$24</f>
        <v>3 Bed houses</v>
      </c>
      <c r="C48" s="7">
        <f>Assumptions!$G$24</f>
        <v>1120</v>
      </c>
      <c r="D48" s="19" t="s">
        <v>6</v>
      </c>
      <c r="E48" s="15"/>
      <c r="F48" s="79" t="s">
        <v>125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183864</v>
      </c>
      <c r="K48" s="16"/>
      <c r="L48" s="17" t="str">
        <f>Assumptions!$F$24</f>
        <v>3 Bed houses</v>
      </c>
      <c r="M48" s="7">
        <f>Assumptions!$G$24</f>
        <v>1120</v>
      </c>
      <c r="N48" s="19" t="s">
        <v>6</v>
      </c>
      <c r="O48" s="15"/>
      <c r="P48" s="79" t="s">
        <v>125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367728</v>
      </c>
      <c r="U48" s="117"/>
      <c r="V48" s="95" t="str">
        <f>Assumptions!$F$24</f>
        <v>3 Bed houses</v>
      </c>
      <c r="W48" s="120">
        <f>Assumptions!$G$24</f>
        <v>1120</v>
      </c>
      <c r="X48" s="119" t="s">
        <v>6</v>
      </c>
      <c r="Y48" s="116"/>
      <c r="Z48" s="137" t="s">
        <v>125</v>
      </c>
      <c r="AA48" s="116"/>
      <c r="AB48" s="116"/>
      <c r="AC48" s="121">
        <f>(U22*W22*Assumptions!$D$220)+(U23*W23*Assumptions!$D$221)+(U24*W24*Assumptions!$D$222)+(U27*W27*Assumptions!$D$225)+(U28*W28*Assumptions!$D$226)+(U29*W29*Assumptions!$D$227)+(U32*W32*Assumptions!$D$230)+(U33*W33*Assumptions!$D$231)+(U34*W34*Assumptions!$D$232)</f>
        <v>551592</v>
      </c>
      <c r="AD48" s="88"/>
      <c r="AE48" s="117"/>
      <c r="AF48" s="95" t="str">
        <f>Assumptions!$F$24</f>
        <v>3 Bed houses</v>
      </c>
      <c r="AG48" s="120">
        <f>Assumptions!$G$24</f>
        <v>1120</v>
      </c>
      <c r="AH48" s="119" t="s">
        <v>6</v>
      </c>
      <c r="AI48" s="116"/>
      <c r="AJ48" s="137" t="s">
        <v>125</v>
      </c>
      <c r="AK48" s="116"/>
      <c r="AL48" s="116"/>
      <c r="AM48" s="121">
        <f>(AE22*AG22*Assumptions!$D$220)+(AE23*AG23*Assumptions!$D$221)+(AE24*AG24*Assumptions!$D$222)+(AE27*AG27*Assumptions!$D$225)+(AE28*AG28*Assumptions!$D$226)+(AE29*AG29*Assumptions!$D$227)+(AE32*AG32*Assumptions!$D$230)+(AE33*AG33*Assumptions!$D$231)+(AE34*AG34*Assumptions!$D$232)</f>
        <v>551592</v>
      </c>
    </row>
    <row r="49" spans="1:39" ht="11.1" customHeight="1" x14ac:dyDescent="0.25">
      <c r="A49" s="16"/>
      <c r="B49" s="17" t="str">
        <f>Assumptions!$F$25</f>
        <v>4 bed houses</v>
      </c>
      <c r="C49" s="7">
        <f>Assumptions!$G$25</f>
        <v>1120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1120</v>
      </c>
      <c r="N49" s="19" t="s">
        <v>6</v>
      </c>
      <c r="O49" s="15"/>
      <c r="P49" s="19"/>
      <c r="Q49" s="15"/>
      <c r="R49" s="15"/>
      <c r="S49" s="20"/>
      <c r="U49" s="117"/>
      <c r="V49" s="95" t="str">
        <f>Assumptions!$F$25</f>
        <v>4 bed houses</v>
      </c>
      <c r="W49" s="120">
        <f>Assumptions!$G$25</f>
        <v>1120</v>
      </c>
      <c r="X49" s="119" t="s">
        <v>6</v>
      </c>
      <c r="Y49" s="116"/>
      <c r="Z49" s="119"/>
      <c r="AA49" s="116"/>
      <c r="AB49" s="116"/>
      <c r="AC49" s="121"/>
      <c r="AD49" s="88"/>
      <c r="AE49" s="117"/>
      <c r="AF49" s="95" t="str">
        <f>Assumptions!$F$25</f>
        <v>4 bed houses</v>
      </c>
      <c r="AG49" s="120">
        <f>Assumptions!$G$25</f>
        <v>1120</v>
      </c>
      <c r="AH49" s="119" t="s">
        <v>6</v>
      </c>
      <c r="AI49" s="116"/>
      <c r="AJ49" s="119"/>
      <c r="AK49" s="116"/>
      <c r="AL49" s="116"/>
      <c r="AM49" s="121"/>
    </row>
    <row r="50" spans="1:39" ht="11.1" customHeight="1" x14ac:dyDescent="0.25">
      <c r="A50" s="16"/>
      <c r="B50" s="17" t="str">
        <f>Assumptions!$F$26</f>
        <v>5 bed house</v>
      </c>
      <c r="C50" s="7">
        <f>Assumptions!$G$26</f>
        <v>1120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1120</v>
      </c>
      <c r="N50" s="19" t="s">
        <v>6</v>
      </c>
      <c r="O50" s="15"/>
      <c r="P50" s="19"/>
      <c r="Q50" s="15"/>
      <c r="R50" s="15"/>
      <c r="S50" s="20"/>
      <c r="U50" s="117"/>
      <c r="V50" s="95" t="str">
        <f>Assumptions!$F$26</f>
        <v>5 bed house</v>
      </c>
      <c r="W50" s="120">
        <f>Assumptions!$G$26</f>
        <v>1120</v>
      </c>
      <c r="X50" s="119" t="s">
        <v>6</v>
      </c>
      <c r="Y50" s="116"/>
      <c r="Z50" s="119"/>
      <c r="AA50" s="116"/>
      <c r="AB50" s="116"/>
      <c r="AC50" s="121"/>
      <c r="AD50" s="88"/>
      <c r="AE50" s="117"/>
      <c r="AF50" s="95" t="str">
        <f>Assumptions!$F$26</f>
        <v>5 bed house</v>
      </c>
      <c r="AG50" s="120">
        <f>Assumptions!$G$26</f>
        <v>1120</v>
      </c>
      <c r="AH50" s="119" t="s">
        <v>6</v>
      </c>
      <c r="AI50" s="116"/>
      <c r="AJ50" s="119"/>
      <c r="AK50" s="116"/>
      <c r="AL50" s="116"/>
      <c r="AM50" s="121"/>
    </row>
    <row r="51" spans="1:39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U51" s="126"/>
      <c r="V51" s="114"/>
      <c r="W51" s="139"/>
      <c r="X51" s="122"/>
      <c r="Y51" s="114"/>
      <c r="Z51" s="122"/>
      <c r="AA51" s="114"/>
      <c r="AB51" s="114"/>
      <c r="AC51" s="128"/>
      <c r="AD51" s="88"/>
      <c r="AE51" s="126"/>
      <c r="AF51" s="114"/>
      <c r="AG51" s="139"/>
      <c r="AH51" s="122"/>
      <c r="AI51" s="114"/>
      <c r="AJ51" s="122"/>
      <c r="AK51" s="114"/>
      <c r="AL51" s="114"/>
      <c r="AM51" s="128"/>
    </row>
    <row r="52" spans="1:39" ht="11.1" customHeight="1" x14ac:dyDescent="0.25">
      <c r="A52" s="6" t="s">
        <v>99</v>
      </c>
      <c r="B52" s="1"/>
      <c r="E52" s="40"/>
      <c r="F52" s="19"/>
      <c r="I52" s="20">
        <f>SUM((A22*E39)+(A23*E40)+(A24*E41)+(A27*E39)+(A28*E40)+(A29*E41)+(A32*E39)+(A33*E40)+(A34*E41))*Assumptions!$D$211</f>
        <v>6132.8571428571431</v>
      </c>
      <c r="K52" s="6" t="s">
        <v>99</v>
      </c>
      <c r="L52" s="1"/>
      <c r="O52" s="40"/>
      <c r="P52" s="19"/>
      <c r="S52" s="20">
        <f>SUM((K22*O39)+(K23*O40)+(K24*O41)+(K27*O39)+(K28*O40)+(K29*O41)+(K32*O39)+(K33*O40)+(K34*O41))*Assumptions!$D$211</f>
        <v>12265.714285714286</v>
      </c>
      <c r="U52" s="91" t="s">
        <v>99</v>
      </c>
      <c r="V52" s="111"/>
      <c r="W52" s="88"/>
      <c r="X52" s="88"/>
      <c r="Y52" s="132"/>
      <c r="Z52" s="119"/>
      <c r="AA52" s="88"/>
      <c r="AB52" s="88"/>
      <c r="AC52" s="121">
        <f>SUM((U22*Y39)+(U23*Y40)+(U24*Y41)+(U27*Y39)+(U28*Y40)+(U29*Y41)+(U32*Y39)+(U33*Y40)+(U34*Y41))*Assumptions!$D$211</f>
        <v>18398.571428571431</v>
      </c>
      <c r="AD52" s="88"/>
      <c r="AE52" s="91" t="s">
        <v>99</v>
      </c>
      <c r="AF52" s="111"/>
      <c r="AG52" s="88"/>
      <c r="AH52" s="88"/>
      <c r="AI52" s="132"/>
      <c r="AJ52" s="119"/>
      <c r="AK52" s="88"/>
      <c r="AL52" s="88"/>
      <c r="AM52" s="121">
        <f>SUM((AE22*AI39)+(AE23*AI40)+(AE24*AI41)+(AE27*AI39)+(AE28*AI40)+(AE29*AI41)+(AE32*AI39)+(AE33*AI40)+(AE34*AI41))*Assumptions!$D$211</f>
        <v>18398.571428571431</v>
      </c>
    </row>
    <row r="53" spans="1:39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191669.28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186716.16</v>
      </c>
      <c r="U53" s="91" t="s">
        <v>87</v>
      </c>
      <c r="V53" s="91"/>
      <c r="W53" s="116"/>
      <c r="X53" s="116"/>
      <c r="Y53" s="140">
        <f>Assumptions!$E$41</f>
        <v>0.08</v>
      </c>
      <c r="Z53" s="119" t="s">
        <v>13</v>
      </c>
      <c r="AA53" s="116"/>
      <c r="AB53" s="116"/>
      <c r="AC53" s="121">
        <f>SUM(AC46:AC50)*Y53</f>
        <v>181763.04</v>
      </c>
      <c r="AD53" s="88"/>
      <c r="AE53" s="91" t="s">
        <v>87</v>
      </c>
      <c r="AF53" s="91"/>
      <c r="AG53" s="116"/>
      <c r="AH53" s="116"/>
      <c r="AI53" s="140">
        <f>Assumptions!$E$41</f>
        <v>0.08</v>
      </c>
      <c r="AJ53" s="119" t="s">
        <v>13</v>
      </c>
      <c r="AK53" s="116"/>
      <c r="AL53" s="116"/>
      <c r="AM53" s="121">
        <f>SUM(AM46:AM50)*AI53</f>
        <v>181763.04</v>
      </c>
    </row>
    <row r="54" spans="1:39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15036.315000000001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16233.461999999998</v>
      </c>
      <c r="U54" s="91" t="s">
        <v>14</v>
      </c>
      <c r="V54" s="91"/>
      <c r="W54" s="116"/>
      <c r="X54" s="116"/>
      <c r="Y54" s="140">
        <f>Assumptions!$E$42</f>
        <v>5.0000000000000001E-3</v>
      </c>
      <c r="Z54" s="119" t="s">
        <v>15</v>
      </c>
      <c r="AA54" s="116"/>
      <c r="AB54" s="116"/>
      <c r="AC54" s="121">
        <f>AC36*Y54</f>
        <v>15575.193000000003</v>
      </c>
      <c r="AD54" s="88"/>
      <c r="AE54" s="91" t="s">
        <v>14</v>
      </c>
      <c r="AF54" s="91"/>
      <c r="AG54" s="116"/>
      <c r="AH54" s="116"/>
      <c r="AI54" s="140">
        <f>Assumptions!$E$42</f>
        <v>5.0000000000000001E-3</v>
      </c>
      <c r="AJ54" s="119" t="s">
        <v>15</v>
      </c>
      <c r="AK54" s="116"/>
      <c r="AL54" s="116"/>
      <c r="AM54" s="121">
        <f>AM36*AI54</f>
        <v>16899.021449999997</v>
      </c>
    </row>
    <row r="55" spans="1:39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26354.525999999998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25673.471999999998</v>
      </c>
      <c r="U55" s="91" t="s">
        <v>16</v>
      </c>
      <c r="V55" s="91"/>
      <c r="W55" s="116"/>
      <c r="X55" s="116"/>
      <c r="Y55" s="140">
        <f>Assumptions!$E$43</f>
        <v>1.0999999999999999E-2</v>
      </c>
      <c r="Z55" s="119" t="s">
        <v>13</v>
      </c>
      <c r="AA55" s="116"/>
      <c r="AB55" s="116"/>
      <c r="AC55" s="121">
        <f>SUM(AC46:AC50)*Y55</f>
        <v>24992.417999999998</v>
      </c>
      <c r="AD55" s="88"/>
      <c r="AE55" s="91" t="s">
        <v>16</v>
      </c>
      <c r="AF55" s="91"/>
      <c r="AG55" s="116"/>
      <c r="AH55" s="116"/>
      <c r="AI55" s="140">
        <f>Assumptions!$E$43</f>
        <v>1.0999999999999999E-2</v>
      </c>
      <c r="AJ55" s="119" t="s">
        <v>13</v>
      </c>
      <c r="AK55" s="116"/>
      <c r="AL55" s="116"/>
      <c r="AM55" s="121">
        <f>SUM(AM46:AM50)*AI55</f>
        <v>24992.417999999998</v>
      </c>
    </row>
    <row r="56" spans="1:39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56160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56160</v>
      </c>
      <c r="U56" s="91" t="s">
        <v>17</v>
      </c>
      <c r="V56" s="91"/>
      <c r="W56" s="116"/>
      <c r="X56" s="116"/>
      <c r="Y56" s="140">
        <f>Assumptions!$E$44</f>
        <v>0.02</v>
      </c>
      <c r="Z56" s="119" t="s">
        <v>45</v>
      </c>
      <c r="AA56" s="116"/>
      <c r="AB56" s="116"/>
      <c r="AC56" s="121">
        <f>SUM(AC15:AC19)*Y56</f>
        <v>49140</v>
      </c>
      <c r="AD56" s="88"/>
      <c r="AE56" s="91" t="s">
        <v>17</v>
      </c>
      <c r="AF56" s="91"/>
      <c r="AG56" s="116"/>
      <c r="AH56" s="116"/>
      <c r="AI56" s="140">
        <f>Assumptions!$E$44</f>
        <v>0.02</v>
      </c>
      <c r="AJ56" s="119" t="s">
        <v>45</v>
      </c>
      <c r="AK56" s="116"/>
      <c r="AL56" s="116"/>
      <c r="AM56" s="121">
        <f>SUM(AM15:AM19)*AI56</f>
        <v>51924.6</v>
      </c>
    </row>
    <row r="57" spans="1:39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120099.94285714287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117310.88571428572</v>
      </c>
      <c r="U57" s="91" t="s">
        <v>18</v>
      </c>
      <c r="V57" s="91"/>
      <c r="W57" s="141"/>
      <c r="X57" s="116"/>
      <c r="Y57" s="140">
        <f>Assumptions!$E$45</f>
        <v>0.05</v>
      </c>
      <c r="Z57" s="119" t="s">
        <v>13</v>
      </c>
      <c r="AA57" s="116"/>
      <c r="AB57" s="116"/>
      <c r="AC57" s="121">
        <f>SUM(AC46:AC52)*Y57</f>
        <v>114521.82857142857</v>
      </c>
      <c r="AD57" s="88"/>
      <c r="AE57" s="91" t="s">
        <v>18</v>
      </c>
      <c r="AF57" s="91"/>
      <c r="AG57" s="141"/>
      <c r="AH57" s="116"/>
      <c r="AI57" s="140">
        <f>Assumptions!$E$45</f>
        <v>0.05</v>
      </c>
      <c r="AJ57" s="119" t="s">
        <v>13</v>
      </c>
      <c r="AK57" s="116"/>
      <c r="AL57" s="116"/>
      <c r="AM57" s="121">
        <f>SUM(AM46:AM52)*AI57</f>
        <v>114521.82857142857</v>
      </c>
    </row>
    <row r="58" spans="1:39" ht="11.1" customHeight="1" x14ac:dyDescent="0.25">
      <c r="A58" s="6" t="s">
        <v>19</v>
      </c>
      <c r="B58" s="1"/>
      <c r="E58" s="59">
        <f>Assumptions!$E$46</f>
        <v>3000</v>
      </c>
      <c r="F58" s="19" t="s">
        <v>46</v>
      </c>
      <c r="I58" s="23">
        <f>A35*E58</f>
        <v>60000</v>
      </c>
      <c r="K58" s="6" t="s">
        <v>19</v>
      </c>
      <c r="L58" s="1"/>
      <c r="O58" s="59">
        <f>Assumptions!$E$46</f>
        <v>3000</v>
      </c>
      <c r="P58" s="19" t="s">
        <v>46</v>
      </c>
      <c r="S58" s="23">
        <f>K35*O58</f>
        <v>60000</v>
      </c>
      <c r="U58" s="91" t="s">
        <v>19</v>
      </c>
      <c r="V58" s="111"/>
      <c r="W58" s="88"/>
      <c r="X58" s="88"/>
      <c r="Y58" s="142">
        <f>Assumptions!$E$46</f>
        <v>3000</v>
      </c>
      <c r="Z58" s="119" t="s">
        <v>46</v>
      </c>
      <c r="AA58" s="88"/>
      <c r="AB58" s="88"/>
      <c r="AC58" s="124">
        <f>U35*Y58</f>
        <v>60000.000000000007</v>
      </c>
      <c r="AD58" s="88"/>
      <c r="AE58" s="91" t="s">
        <v>19</v>
      </c>
      <c r="AF58" s="111"/>
      <c r="AG58" s="88"/>
      <c r="AH58" s="88"/>
      <c r="AI58" s="142">
        <f>Assumptions!$E$46</f>
        <v>3000</v>
      </c>
      <c r="AJ58" s="119" t="s">
        <v>46</v>
      </c>
      <c r="AK58" s="88"/>
      <c r="AL58" s="88"/>
      <c r="AM58" s="124">
        <f>AE35*AI58</f>
        <v>60000.000000000007</v>
      </c>
    </row>
    <row r="59" spans="1:39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113481.40244250486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110821.12886296482</v>
      </c>
      <c r="U59" s="91" t="s">
        <v>88</v>
      </c>
      <c r="V59" s="91"/>
      <c r="W59" s="136">
        <f>Assumptions!$C$47</f>
        <v>0.05</v>
      </c>
      <c r="X59" s="132">
        <f>Assumptions!$D$47</f>
        <v>12</v>
      </c>
      <c r="Y59" s="119" t="s">
        <v>21</v>
      </c>
      <c r="Z59" s="116"/>
      <c r="AA59" s="132">
        <f>Assumptions!$G$47</f>
        <v>6</v>
      </c>
      <c r="AB59" s="119" t="s">
        <v>79</v>
      </c>
      <c r="AC59" s="121">
        <f>(((SUM(AC39:AC44)*POWER((1+W59/12),((X59+AA59)/12)*12))-SUM(AC39:AC44))      +           ((((SUM(AC46:AC58)*POWER((1+W59/12),((X59+AA59)/12)*12))-SUM(AC46:AC58))*0.5)))</f>
        <v>107815.97343238496</v>
      </c>
      <c r="AD59" s="88"/>
      <c r="AE59" s="91" t="s">
        <v>88</v>
      </c>
      <c r="AF59" s="91"/>
      <c r="AG59" s="136">
        <f>Assumptions!$C$47</f>
        <v>0.05</v>
      </c>
      <c r="AH59" s="132">
        <f>Assumptions!$D$47</f>
        <v>12</v>
      </c>
      <c r="AI59" s="119" t="s">
        <v>21</v>
      </c>
      <c r="AJ59" s="116"/>
      <c r="AK59" s="132">
        <f>Assumptions!$G$47</f>
        <v>6</v>
      </c>
      <c r="AL59" s="119" t="s">
        <v>79</v>
      </c>
      <c r="AM59" s="121">
        <f>(((SUM(AM39:AM44)*POWER((1+AG59/12),((AH59+AK59)/12)*12))-SUM(AM39:AM44))      +           ((((SUM(AM46:AM58)*POWER((1+AG59/12),((AH59+AK59)/12)*12))-SUM(AM46:AM58))*0.5)))</f>
        <v>107975.61917842116</v>
      </c>
    </row>
    <row r="60" spans="1:39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28358.619210000001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27701.276939999996</v>
      </c>
      <c r="U60" s="91" t="s">
        <v>22</v>
      </c>
      <c r="V60" s="91"/>
      <c r="W60" s="136">
        <f>Assumptions!$C$48</f>
        <v>0.01</v>
      </c>
      <c r="X60" s="119" t="s">
        <v>23</v>
      </c>
      <c r="Y60" s="116"/>
      <c r="Z60" s="116"/>
      <c r="AA60" s="116"/>
      <c r="AB60" s="116"/>
      <c r="AC60" s="121">
        <f>SUM(AC39:AC57)*W60</f>
        <v>26955.180510000002</v>
      </c>
      <c r="AD60" s="88"/>
      <c r="AE60" s="91" t="s">
        <v>22</v>
      </c>
      <c r="AF60" s="91"/>
      <c r="AG60" s="136">
        <f>Assumptions!$C$48</f>
        <v>0.01</v>
      </c>
      <c r="AH60" s="119" t="s">
        <v>23</v>
      </c>
      <c r="AI60" s="116"/>
      <c r="AJ60" s="116"/>
      <c r="AK60" s="116"/>
      <c r="AL60" s="116"/>
      <c r="AM60" s="121">
        <f>SUM(AM39:AM57)*AG60</f>
        <v>26996.264794499999</v>
      </c>
    </row>
    <row r="61" spans="1:39" ht="11.1" customHeight="1" x14ac:dyDescent="0.25">
      <c r="A61" s="6" t="s">
        <v>24</v>
      </c>
      <c r="B61" s="6"/>
      <c r="C61" s="61" t="s">
        <v>103</v>
      </c>
      <c r="D61" s="32">
        <f>Assumptions!$D$49</f>
        <v>0.2</v>
      </c>
      <c r="E61" s="19" t="s">
        <v>25</v>
      </c>
      <c r="F61" s="61" t="s">
        <v>104</v>
      </c>
      <c r="G61" s="32">
        <f>Assumptions!$G$49</f>
        <v>0.06</v>
      </c>
      <c r="H61" s="19" t="s">
        <v>127</v>
      </c>
      <c r="I61" s="20">
        <f>SUM(I15:I19)*D61+I48*G61</f>
        <v>572631.84</v>
      </c>
      <c r="K61" s="6" t="s">
        <v>24</v>
      </c>
      <c r="L61" s="6"/>
      <c r="M61" s="61" t="s">
        <v>103</v>
      </c>
      <c r="N61" s="32">
        <f>Assumptions!$D$49</f>
        <v>0.2</v>
      </c>
      <c r="O61" s="19" t="s">
        <v>25</v>
      </c>
      <c r="P61" s="61" t="s">
        <v>104</v>
      </c>
      <c r="Q61" s="32">
        <f>Assumptions!$G$49</f>
        <v>0.06</v>
      </c>
      <c r="R61" s="19" t="s">
        <v>127</v>
      </c>
      <c r="S61" s="20">
        <f>SUM(S15:S19)*N61+S48*Q61</f>
        <v>583663.68000000005</v>
      </c>
      <c r="U61" s="91" t="s">
        <v>24</v>
      </c>
      <c r="V61" s="91"/>
      <c r="W61" s="133" t="s">
        <v>103</v>
      </c>
      <c r="X61" s="136">
        <f>Assumptions!$D$49</f>
        <v>0.2</v>
      </c>
      <c r="Y61" s="119" t="s">
        <v>25</v>
      </c>
      <c r="Z61" s="133" t="s">
        <v>104</v>
      </c>
      <c r="AA61" s="136">
        <f>Assumptions!$G$49</f>
        <v>0.06</v>
      </c>
      <c r="AB61" s="119" t="s">
        <v>127</v>
      </c>
      <c r="AC61" s="121">
        <f>SUM(AC15:AC19)*X61+AC48*AA61</f>
        <v>524495.52</v>
      </c>
      <c r="AD61" s="88"/>
      <c r="AE61" s="91" t="s">
        <v>24</v>
      </c>
      <c r="AF61" s="91"/>
      <c r="AG61" s="133" t="s">
        <v>103</v>
      </c>
      <c r="AH61" s="136">
        <f>Assumptions!$D$49</f>
        <v>0.2</v>
      </c>
      <c r="AI61" s="119" t="s">
        <v>25</v>
      </c>
      <c r="AJ61" s="133" t="s">
        <v>104</v>
      </c>
      <c r="AK61" s="136">
        <f>Assumptions!$G$49</f>
        <v>0.06</v>
      </c>
      <c r="AL61" s="119" t="s">
        <v>127</v>
      </c>
      <c r="AM61" s="121">
        <f>SUM(AM15:AM19)*AH61+AM48*AK61</f>
        <v>552341.52</v>
      </c>
    </row>
    <row r="62" spans="1:39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U62" s="114"/>
      <c r="V62" s="114"/>
      <c r="W62" s="114"/>
      <c r="X62" s="114"/>
      <c r="Y62" s="114"/>
      <c r="Z62" s="114"/>
      <c r="AA62" s="114"/>
      <c r="AB62" s="114"/>
      <c r="AC62" s="128"/>
      <c r="AD62" s="88"/>
      <c r="AE62" s="114"/>
      <c r="AF62" s="114"/>
      <c r="AG62" s="114"/>
      <c r="AH62" s="114"/>
      <c r="AI62" s="114"/>
      <c r="AJ62" s="114"/>
      <c r="AK62" s="114"/>
      <c r="AL62" s="114"/>
      <c r="AM62" s="128"/>
    </row>
    <row r="63" spans="1:39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3610333.7826525047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3552313.7798029645</v>
      </c>
      <c r="U63" s="113" t="s">
        <v>26</v>
      </c>
      <c r="V63" s="114"/>
      <c r="W63" s="114"/>
      <c r="X63" s="114"/>
      <c r="Y63" s="114"/>
      <c r="Z63" s="114"/>
      <c r="AA63" s="114"/>
      <c r="AB63" s="114"/>
      <c r="AC63" s="130">
        <f>SUM(AC39:AC62)</f>
        <v>3414784.7249423848</v>
      </c>
      <c r="AD63" s="88"/>
      <c r="AE63" s="113" t="s">
        <v>26</v>
      </c>
      <c r="AF63" s="114"/>
      <c r="AG63" s="114"/>
      <c r="AH63" s="114"/>
      <c r="AI63" s="114"/>
      <c r="AJ63" s="114"/>
      <c r="AK63" s="114"/>
      <c r="AL63" s="114"/>
      <c r="AM63" s="130">
        <f>SUM(AM39:AM62)</f>
        <v>3446939.8834229214</v>
      </c>
    </row>
    <row r="64" spans="1:39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U64" s="116"/>
      <c r="V64" s="116"/>
      <c r="W64" s="116"/>
      <c r="X64" s="116"/>
      <c r="Y64" s="116"/>
      <c r="Z64" s="116"/>
      <c r="AA64" s="116"/>
      <c r="AB64" s="116"/>
      <c r="AC64" s="143"/>
      <c r="AD64" s="88"/>
      <c r="AE64" s="116"/>
      <c r="AF64" s="116"/>
      <c r="AG64" s="116"/>
      <c r="AH64" s="116"/>
      <c r="AI64" s="116"/>
      <c r="AJ64" s="116"/>
      <c r="AK64" s="116"/>
      <c r="AL64" s="116"/>
      <c r="AM64" s="143"/>
    </row>
    <row r="65" spans="1:39" ht="11.1" customHeight="1" x14ac:dyDescent="0.25">
      <c r="A65" s="36" t="s">
        <v>129</v>
      </c>
      <c r="B65" s="37"/>
      <c r="C65" s="37"/>
      <c r="D65" s="37"/>
      <c r="E65" s="37"/>
      <c r="F65" s="37"/>
      <c r="G65" s="37"/>
      <c r="H65" s="37"/>
      <c r="I65" s="38">
        <f>I36-I63</f>
        <v>-603070.78265250474</v>
      </c>
      <c r="K65" s="36" t="s">
        <v>129</v>
      </c>
      <c r="L65" s="37"/>
      <c r="M65" s="37"/>
      <c r="N65" s="37"/>
      <c r="O65" s="37"/>
      <c r="P65" s="37"/>
      <c r="Q65" s="37"/>
      <c r="R65" s="37"/>
      <c r="S65" s="38">
        <f>S36-S63</f>
        <v>-305621.37980296509</v>
      </c>
      <c r="U65" s="144" t="s">
        <v>129</v>
      </c>
      <c r="V65" s="145"/>
      <c r="W65" s="145"/>
      <c r="X65" s="145"/>
      <c r="Y65" s="145"/>
      <c r="Z65" s="145"/>
      <c r="AA65" s="145"/>
      <c r="AB65" s="145"/>
      <c r="AC65" s="146">
        <f>AC36-AC63</f>
        <v>-299746.12494238419</v>
      </c>
      <c r="AD65" s="88"/>
      <c r="AE65" s="144" t="s">
        <v>129</v>
      </c>
      <c r="AF65" s="145"/>
      <c r="AG65" s="145"/>
      <c r="AH65" s="145"/>
      <c r="AI65" s="145"/>
      <c r="AJ65" s="145"/>
      <c r="AK65" s="145"/>
      <c r="AL65" s="145"/>
      <c r="AM65" s="146">
        <f>AM36-AM63</f>
        <v>-67135.59342292184</v>
      </c>
    </row>
    <row r="66" spans="1:39" ht="11.1" customHeight="1" x14ac:dyDescent="0.25">
      <c r="A66" s="36" t="s">
        <v>128</v>
      </c>
      <c r="B66" s="37"/>
      <c r="C66" s="37"/>
      <c r="D66" s="37"/>
      <c r="E66" s="37"/>
      <c r="F66" s="37"/>
      <c r="G66" s="37"/>
      <c r="H66" s="37"/>
      <c r="I66" s="38">
        <f>I65/D12</f>
        <v>-515.44511337820916</v>
      </c>
      <c r="K66" s="36" t="s">
        <v>128</v>
      </c>
      <c r="L66" s="37"/>
      <c r="M66" s="37"/>
      <c r="N66" s="37"/>
      <c r="O66" s="37"/>
      <c r="P66" s="37"/>
      <c r="Q66" s="37"/>
      <c r="R66" s="37"/>
      <c r="S66" s="38">
        <f>S65/N12</f>
        <v>-293.8667113490049</v>
      </c>
      <c r="U66" s="144" t="s">
        <v>128</v>
      </c>
      <c r="V66" s="145"/>
      <c r="W66" s="145"/>
      <c r="X66" s="145"/>
      <c r="Y66" s="145"/>
      <c r="Z66" s="145"/>
      <c r="AA66" s="145"/>
      <c r="AB66" s="145"/>
      <c r="AC66" s="146">
        <f>AC65/X12</f>
        <v>-329.39134609053207</v>
      </c>
      <c r="AD66" s="88"/>
      <c r="AE66" s="144" t="s">
        <v>128</v>
      </c>
      <c r="AF66" s="145"/>
      <c r="AG66" s="145"/>
      <c r="AH66" s="145"/>
      <c r="AI66" s="145"/>
      <c r="AJ66" s="145"/>
      <c r="AK66" s="145"/>
      <c r="AL66" s="145"/>
      <c r="AM66" s="146">
        <f>AM65/AH12</f>
        <v>-73.775377387826197</v>
      </c>
    </row>
    <row r="67" spans="1:39" ht="11.1" customHeight="1" x14ac:dyDescent="0.25"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1.1" customHeight="1" x14ac:dyDescent="0.25"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69" spans="1:39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U69" s="84"/>
      <c r="V69" s="85"/>
      <c r="W69" s="85"/>
      <c r="X69" s="86"/>
      <c r="Y69" s="87"/>
      <c r="Z69" s="87"/>
      <c r="AA69" s="87"/>
      <c r="AB69" s="87"/>
      <c r="AC69" s="87"/>
      <c r="AD69" s="88"/>
      <c r="AE69" s="84"/>
      <c r="AF69" s="85"/>
      <c r="AG69" s="85"/>
      <c r="AH69" s="86"/>
      <c r="AI69" s="87"/>
      <c r="AJ69" s="87"/>
      <c r="AK69" s="87"/>
      <c r="AL69" s="87"/>
      <c r="AM69" s="87"/>
    </row>
    <row r="70" spans="1:39" ht="11.1" customHeight="1" x14ac:dyDescent="0.25">
      <c r="A70" s="2"/>
      <c r="B70" s="2"/>
      <c r="C70" s="2"/>
      <c r="D70" s="338" t="s">
        <v>54</v>
      </c>
      <c r="E70" s="338"/>
      <c r="F70" s="338"/>
      <c r="G70" s="338"/>
      <c r="H70" s="338"/>
      <c r="I70" s="338"/>
      <c r="K70" s="2"/>
      <c r="L70" s="2"/>
      <c r="M70" s="2"/>
      <c r="N70" s="338" t="s">
        <v>54</v>
      </c>
      <c r="O70" s="338"/>
      <c r="P70" s="338"/>
      <c r="Q70" s="338"/>
      <c r="R70" s="338"/>
      <c r="S70" s="338"/>
      <c r="U70" s="84"/>
      <c r="V70" s="84"/>
      <c r="W70" s="84"/>
      <c r="X70" s="337" t="s">
        <v>54</v>
      </c>
      <c r="Y70" s="337"/>
      <c r="Z70" s="337"/>
      <c r="AA70" s="337"/>
      <c r="AB70" s="337"/>
      <c r="AC70" s="337"/>
      <c r="AD70" s="88"/>
      <c r="AE70" s="84"/>
      <c r="AF70" s="84"/>
      <c r="AG70" s="84"/>
      <c r="AH70" s="337" t="s">
        <v>54</v>
      </c>
      <c r="AI70" s="337"/>
      <c r="AJ70" s="337"/>
      <c r="AK70" s="337"/>
      <c r="AL70" s="337"/>
      <c r="AM70" s="337"/>
    </row>
    <row r="71" spans="1:39" ht="11.1" customHeight="1" x14ac:dyDescent="0.25">
      <c r="A71" s="2"/>
      <c r="B71" s="2"/>
      <c r="C71" s="2"/>
      <c r="D71" s="338"/>
      <c r="E71" s="338"/>
      <c r="F71" s="338"/>
      <c r="G71" s="338"/>
      <c r="H71" s="338"/>
      <c r="I71" s="338"/>
      <c r="K71" s="2"/>
      <c r="L71" s="2"/>
      <c r="M71" s="2"/>
      <c r="N71" s="338"/>
      <c r="O71" s="338"/>
      <c r="P71" s="338"/>
      <c r="Q71" s="338"/>
      <c r="R71" s="338"/>
      <c r="S71" s="338"/>
      <c r="U71" s="84"/>
      <c r="V71" s="84"/>
      <c r="W71" s="84"/>
      <c r="X71" s="337"/>
      <c r="Y71" s="337"/>
      <c r="Z71" s="337"/>
      <c r="AA71" s="337"/>
      <c r="AB71" s="337"/>
      <c r="AC71" s="337"/>
      <c r="AD71" s="88"/>
      <c r="AE71" s="84"/>
      <c r="AF71" s="84"/>
      <c r="AG71" s="84"/>
      <c r="AH71" s="337"/>
      <c r="AI71" s="337"/>
      <c r="AJ71" s="337"/>
      <c r="AK71" s="337"/>
      <c r="AL71" s="337"/>
      <c r="AM71" s="337"/>
    </row>
    <row r="72" spans="1:39" ht="11.1" customHeight="1" x14ac:dyDescent="0.25">
      <c r="A72" s="2"/>
      <c r="B72" s="2"/>
      <c r="C72" s="2"/>
      <c r="D72" s="338"/>
      <c r="E72" s="338"/>
      <c r="F72" s="338"/>
      <c r="G72" s="338"/>
      <c r="H72" s="338"/>
      <c r="I72" s="338"/>
      <c r="K72" s="2"/>
      <c r="L72" s="2"/>
      <c r="M72" s="2"/>
      <c r="N72" s="338"/>
      <c r="O72" s="338"/>
      <c r="P72" s="338"/>
      <c r="Q72" s="338"/>
      <c r="R72" s="338"/>
      <c r="S72" s="338"/>
      <c r="U72" s="84"/>
      <c r="V72" s="84"/>
      <c r="W72" s="84"/>
      <c r="X72" s="337"/>
      <c r="Y72" s="337"/>
      <c r="Z72" s="337"/>
      <c r="AA72" s="337"/>
      <c r="AB72" s="337"/>
      <c r="AC72" s="337"/>
      <c r="AD72" s="88"/>
      <c r="AE72" s="84"/>
      <c r="AF72" s="84"/>
      <c r="AG72" s="84"/>
      <c r="AH72" s="337"/>
      <c r="AI72" s="337"/>
      <c r="AJ72" s="337"/>
      <c r="AK72" s="337"/>
      <c r="AL72" s="337"/>
      <c r="AM72" s="337"/>
    </row>
    <row r="73" spans="1:39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U73" s="84"/>
      <c r="V73" s="84"/>
      <c r="W73" s="84"/>
      <c r="X73" s="89"/>
      <c r="Y73" s="89"/>
      <c r="Z73" s="89"/>
      <c r="AA73" s="89"/>
      <c r="AB73" s="89"/>
      <c r="AC73" s="89"/>
      <c r="AD73" s="88"/>
      <c r="AE73" s="84"/>
      <c r="AF73" s="84"/>
      <c r="AG73" s="84"/>
      <c r="AH73" s="89"/>
      <c r="AI73" s="89"/>
      <c r="AJ73" s="89"/>
      <c r="AK73" s="89"/>
      <c r="AL73" s="89"/>
      <c r="AM73" s="89"/>
    </row>
    <row r="74" spans="1:39" ht="11.1" customHeight="1" x14ac:dyDescent="0.25">
      <c r="A74" s="5" t="s">
        <v>0</v>
      </c>
      <c r="B74" s="5"/>
      <c r="C74" s="6"/>
      <c r="D74" s="52" t="str">
        <f>Assumptions!$B$78</f>
        <v>Apartments</v>
      </c>
      <c r="E74" s="44"/>
      <c r="F74" s="44"/>
      <c r="G74" s="45"/>
      <c r="H74" s="17" t="str">
        <f>Assumptions!$D$70</f>
        <v>Apartments</v>
      </c>
      <c r="I74" s="82">
        <f>Assumptions!$C$79</f>
        <v>20</v>
      </c>
      <c r="K74" s="5" t="s">
        <v>0</v>
      </c>
      <c r="L74" s="5"/>
      <c r="M74" s="6"/>
      <c r="N74" s="52" t="str">
        <f>Assumptions!$B$78</f>
        <v>Apartments</v>
      </c>
      <c r="O74" s="44"/>
      <c r="P74" s="44"/>
      <c r="Q74" s="45"/>
      <c r="R74" s="17" t="str">
        <f>Assumptions!$D$70</f>
        <v>Apartments</v>
      </c>
      <c r="S74" s="82">
        <f>Assumptions!$C$79</f>
        <v>20</v>
      </c>
      <c r="U74" s="90" t="s">
        <v>0</v>
      </c>
      <c r="V74" s="90"/>
      <c r="W74" s="91"/>
      <c r="X74" s="52" t="str">
        <f>Assumptions!$B$78</f>
        <v>Apartments</v>
      </c>
      <c r="Y74" s="93"/>
      <c r="Z74" s="93"/>
      <c r="AA74" s="94"/>
      <c r="AB74" s="95" t="str">
        <f>Assumptions!$D$61</f>
        <v>Apartments</v>
      </c>
      <c r="AC74" s="82">
        <f>Assumptions!$C$79</f>
        <v>20</v>
      </c>
      <c r="AD74" s="88"/>
      <c r="AE74" s="90" t="s">
        <v>0</v>
      </c>
      <c r="AF74" s="90"/>
      <c r="AG74" s="91"/>
      <c r="AH74" s="52" t="str">
        <f>Assumptions!$B$78</f>
        <v>Apartments</v>
      </c>
      <c r="AI74" s="93"/>
      <c r="AJ74" s="93"/>
      <c r="AK74" s="94"/>
      <c r="AL74" s="95" t="str">
        <f>Assumptions!$D$61</f>
        <v>Apartments</v>
      </c>
      <c r="AM74" s="82">
        <f>Assumptions!$C$79</f>
        <v>20</v>
      </c>
    </row>
    <row r="75" spans="1:39" ht="11.1" customHeight="1" x14ac:dyDescent="0.25">
      <c r="A75" s="5" t="s">
        <v>1</v>
      </c>
      <c r="B75" s="6"/>
      <c r="C75" s="6"/>
      <c r="D75" s="52" t="s">
        <v>100</v>
      </c>
      <c r="E75" s="44"/>
      <c r="F75" s="44"/>
      <c r="G75" s="46"/>
      <c r="H75" s="17" t="str">
        <f>Assumptions!$D$71</f>
        <v>2 bed houses</v>
      </c>
      <c r="I75" s="82">
        <f>Assumptions!$C$80</f>
        <v>0</v>
      </c>
      <c r="K75" s="5" t="s">
        <v>1</v>
      </c>
      <c r="L75" s="6"/>
      <c r="M75" s="6"/>
      <c r="N75" s="52" t="s">
        <v>100</v>
      </c>
      <c r="O75" s="44"/>
      <c r="P75" s="44"/>
      <c r="Q75" s="46"/>
      <c r="R75" s="17" t="str">
        <f>Assumptions!$D$71</f>
        <v>2 bed houses</v>
      </c>
      <c r="S75" s="82">
        <f>Assumptions!$C$80</f>
        <v>0</v>
      </c>
      <c r="U75" s="90" t="s">
        <v>1</v>
      </c>
      <c r="V75" s="91"/>
      <c r="W75" s="91"/>
      <c r="X75" s="92" t="s">
        <v>100</v>
      </c>
      <c r="Y75" s="93"/>
      <c r="Z75" s="93"/>
      <c r="AA75" s="97"/>
      <c r="AB75" s="95" t="str">
        <f>Assumptions!$D$62</f>
        <v>2 bed houses</v>
      </c>
      <c r="AC75" s="82">
        <f>Assumptions!$C$80</f>
        <v>0</v>
      </c>
      <c r="AD75" s="88"/>
      <c r="AE75" s="90" t="s">
        <v>1</v>
      </c>
      <c r="AF75" s="91"/>
      <c r="AG75" s="91"/>
      <c r="AH75" s="92" t="s">
        <v>100</v>
      </c>
      <c r="AI75" s="93"/>
      <c r="AJ75" s="93"/>
      <c r="AK75" s="97"/>
      <c r="AL75" s="95" t="str">
        <f>Assumptions!$D$62</f>
        <v>2 bed houses</v>
      </c>
      <c r="AM75" s="82">
        <f>Assumptions!$C$80</f>
        <v>0</v>
      </c>
    </row>
    <row r="76" spans="1:39" ht="11.1" customHeight="1" x14ac:dyDescent="0.25">
      <c r="A76" s="5" t="s">
        <v>2</v>
      </c>
      <c r="B76" s="5"/>
      <c r="C76" s="6"/>
      <c r="D76" s="53" t="str">
        <f>Assumptions!A13</f>
        <v>Zone 1</v>
      </c>
      <c r="E76" s="49"/>
      <c r="F76" s="49"/>
      <c r="G76" s="50"/>
      <c r="H76" s="17" t="str">
        <f>Assumptions!$D$72</f>
        <v>3 Bed houses</v>
      </c>
      <c r="I76" s="82">
        <f>Assumptions!$C$81</f>
        <v>0</v>
      </c>
      <c r="K76" s="5" t="s">
        <v>2</v>
      </c>
      <c r="L76" s="5"/>
      <c r="M76" s="6"/>
      <c r="N76" s="51" t="str">
        <f>Assumptions!A14</f>
        <v>Zone 2 Leake Keyworth Bingham</v>
      </c>
      <c r="O76" s="47"/>
      <c r="P76" s="47"/>
      <c r="Q76" s="48"/>
      <c r="R76" s="17" t="str">
        <f>Assumptions!$D$72</f>
        <v>3 Bed houses</v>
      </c>
      <c r="S76" s="82">
        <f>Assumptions!$C$81</f>
        <v>0</v>
      </c>
      <c r="U76" s="90" t="s">
        <v>2</v>
      </c>
      <c r="V76" s="90"/>
      <c r="W76" s="91"/>
      <c r="X76" s="295" t="str">
        <f>Assumptions!A15</f>
        <v>Zone 2</v>
      </c>
      <c r="Y76" s="296"/>
      <c r="Z76" s="296"/>
      <c r="AA76" s="297"/>
      <c r="AB76" s="95" t="str">
        <f>Assumptions!$D$63</f>
        <v>3 Bed houses</v>
      </c>
      <c r="AC76" s="82">
        <f>Assumptions!$C$81</f>
        <v>0</v>
      </c>
      <c r="AD76" s="88"/>
      <c r="AE76" s="90" t="s">
        <v>2</v>
      </c>
      <c r="AF76" s="90"/>
      <c r="AG76" s="91"/>
      <c r="AH76" s="288" t="str">
        <f>Assumptions!A16</f>
        <v>Zone 3</v>
      </c>
      <c r="AI76" s="289"/>
      <c r="AJ76" s="289"/>
      <c r="AK76" s="290"/>
      <c r="AL76" s="95" t="str">
        <f>Assumptions!$D$63</f>
        <v>3 Bed houses</v>
      </c>
      <c r="AM76" s="82">
        <f>Assumptions!$C$81</f>
        <v>0</v>
      </c>
    </row>
    <row r="77" spans="1:39" ht="11.1" customHeight="1" x14ac:dyDescent="0.25">
      <c r="A77" s="5" t="s">
        <v>3</v>
      </c>
      <c r="B77" s="5"/>
      <c r="C77" s="6"/>
      <c r="D77" s="10">
        <f>SUM(I74:I78)</f>
        <v>20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Assumptions!$C$82</f>
        <v>0</v>
      </c>
      <c r="K77" s="5" t="s">
        <v>3</v>
      </c>
      <c r="L77" s="5"/>
      <c r="M77" s="6"/>
      <c r="N77" s="10">
        <f>SUM(S74:S78)</f>
        <v>20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Assumptions!$C$82</f>
        <v>0</v>
      </c>
      <c r="U77" s="90" t="s">
        <v>3</v>
      </c>
      <c r="V77" s="90"/>
      <c r="W77" s="91"/>
      <c r="X77" s="104">
        <f>SUM(AC74:AC78)</f>
        <v>20</v>
      </c>
      <c r="Y77" s="105" t="s">
        <v>67</v>
      </c>
      <c r="Z77" s="91"/>
      <c r="AA77" s="106"/>
      <c r="AB77" s="95" t="str">
        <f>Assumptions!$D$64</f>
        <v>4 bed houses</v>
      </c>
      <c r="AC77" s="82">
        <f>Assumptions!$C$82</f>
        <v>0</v>
      </c>
      <c r="AD77" s="88"/>
      <c r="AE77" s="90" t="s">
        <v>3</v>
      </c>
      <c r="AF77" s="90"/>
      <c r="AG77" s="91"/>
      <c r="AH77" s="104">
        <f>SUM(AM74:AM78)</f>
        <v>20</v>
      </c>
      <c r="AI77" s="105" t="s">
        <v>67</v>
      </c>
      <c r="AJ77" s="91"/>
      <c r="AK77" s="106"/>
      <c r="AL77" s="95" t="str">
        <f>Assumptions!$D$64</f>
        <v>4 bed houses</v>
      </c>
      <c r="AM77" s="82">
        <f>Assumptions!$C$82</f>
        <v>0</v>
      </c>
    </row>
    <row r="78" spans="1:39" ht="11.1" customHeight="1" x14ac:dyDescent="0.25">
      <c r="A78" s="90" t="s">
        <v>56</v>
      </c>
      <c r="B78" s="91"/>
      <c r="C78" s="107">
        <f>Assumptions!$C$13</f>
        <v>0.1</v>
      </c>
      <c r="D78" s="104">
        <f>D77*C78</f>
        <v>2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Assumptions!$C$83</f>
        <v>0</v>
      </c>
      <c r="K78" s="90" t="s">
        <v>56</v>
      </c>
      <c r="L78" s="91"/>
      <c r="M78" s="107">
        <f>Assumptions!$C$14</f>
        <v>0.2</v>
      </c>
      <c r="N78" s="104">
        <f>N77*M78</f>
        <v>4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Assumptions!$C$83</f>
        <v>0</v>
      </c>
      <c r="U78" s="90" t="s">
        <v>56</v>
      </c>
      <c r="V78" s="91"/>
      <c r="W78" s="107">
        <f>Assumptions!$C$15</f>
        <v>0.3</v>
      </c>
      <c r="X78" s="104">
        <f>X77*W78</f>
        <v>6</v>
      </c>
      <c r="Y78" s="105" t="s">
        <v>57</v>
      </c>
      <c r="Z78" s="106"/>
      <c r="AA78" s="108"/>
      <c r="AB78" s="95" t="str">
        <f>Assumptions!$D$65</f>
        <v>5 bed house</v>
      </c>
      <c r="AC78" s="82">
        <f>Assumptions!$C$83</f>
        <v>0</v>
      </c>
      <c r="AD78" s="88"/>
      <c r="AE78" s="90" t="s">
        <v>56</v>
      </c>
      <c r="AF78" s="91"/>
      <c r="AG78" s="107">
        <f>Assumptions!$C$16</f>
        <v>0.3</v>
      </c>
      <c r="AH78" s="104">
        <f>AH77*AG78</f>
        <v>6</v>
      </c>
      <c r="AI78" s="105" t="s">
        <v>57</v>
      </c>
      <c r="AJ78" s="106"/>
      <c r="AK78" s="108"/>
      <c r="AL78" s="95" t="str">
        <f>Assumptions!$D$65</f>
        <v>5 bed house</v>
      </c>
      <c r="AM78" s="82">
        <f>Assumptions!$C$83</f>
        <v>0</v>
      </c>
    </row>
    <row r="79" spans="1:39" ht="11.1" customHeight="1" x14ac:dyDescent="0.25">
      <c r="A79" s="90" t="s">
        <v>58</v>
      </c>
      <c r="B79" s="91"/>
      <c r="C79" s="109">
        <f>Assumptions!$D$13</f>
        <v>0.42</v>
      </c>
      <c r="D79" s="95" t="str">
        <f>Assumptions!$D$12</f>
        <v>Intermediate</v>
      </c>
      <c r="E79" s="107">
        <f>Assumptions!$E$13</f>
        <v>0.19</v>
      </c>
      <c r="F79" s="95" t="str">
        <f>Assumptions!$E$12</f>
        <v>Social Rent</v>
      </c>
      <c r="G79" s="110">
        <f>Assumptions!$F$13</f>
        <v>0.39</v>
      </c>
      <c r="H79" s="105" t="str">
        <f>Assumptions!$F$12</f>
        <v>Affordable Rent</v>
      </c>
      <c r="I79" s="1"/>
      <c r="K79" s="90" t="s">
        <v>58</v>
      </c>
      <c r="L79" s="91"/>
      <c r="M79" s="109">
        <f>Assumptions!$D$14</f>
        <v>0.42</v>
      </c>
      <c r="N79" s="95" t="str">
        <f>Assumptions!$D$12</f>
        <v>Intermediate</v>
      </c>
      <c r="O79" s="107">
        <f>Assumptions!$E$14</f>
        <v>0.19</v>
      </c>
      <c r="P79" s="95" t="str">
        <f>Assumptions!$E$12</f>
        <v>Social Rent</v>
      </c>
      <c r="Q79" s="110">
        <f>Assumptions!$F$14</f>
        <v>0.39</v>
      </c>
      <c r="R79" s="105" t="str">
        <f>Assumptions!$F$12</f>
        <v>Affordable Rent</v>
      </c>
      <c r="S79" s="1"/>
      <c r="U79" s="90" t="s">
        <v>58</v>
      </c>
      <c r="V79" s="91"/>
      <c r="W79" s="109">
        <f>Assumptions!$D$15</f>
        <v>0.42</v>
      </c>
      <c r="X79" s="95" t="str">
        <f>Assumptions!$D$12</f>
        <v>Intermediate</v>
      </c>
      <c r="Y79" s="107">
        <f>Assumptions!$E$15</f>
        <v>0.19</v>
      </c>
      <c r="Z79" s="95" t="str">
        <f>Assumptions!$E$12</f>
        <v>Social Rent</v>
      </c>
      <c r="AA79" s="110">
        <f>Assumptions!$F$15</f>
        <v>0.39</v>
      </c>
      <c r="AB79" s="105" t="str">
        <f>Assumptions!$F$12</f>
        <v>Affordable Rent</v>
      </c>
      <c r="AC79" s="111"/>
      <c r="AD79" s="88"/>
      <c r="AE79" s="90" t="s">
        <v>58</v>
      </c>
      <c r="AF79" s="91"/>
      <c r="AG79" s="109">
        <f>Assumptions!$D$16</f>
        <v>0.42</v>
      </c>
      <c r="AH79" s="95" t="str">
        <f>Assumptions!$D$12</f>
        <v>Intermediate</v>
      </c>
      <c r="AI79" s="107">
        <f>Assumptions!$E$16</f>
        <v>0.19</v>
      </c>
      <c r="AJ79" s="95" t="str">
        <f>Assumptions!$E$12</f>
        <v>Social Rent</v>
      </c>
      <c r="AK79" s="110">
        <f>Assumptions!$F$16</f>
        <v>0.39</v>
      </c>
      <c r="AL79" s="105" t="str">
        <f>Assumptions!$F$12</f>
        <v>Affordable Rent</v>
      </c>
      <c r="AM79" s="111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1170</v>
      </c>
      <c r="E80" s="105" t="s">
        <v>60</v>
      </c>
      <c r="F80" s="106"/>
      <c r="G80" s="112">
        <f>SUM(A90*C90)+(A91*C91)+(A92*C92)+(A95*C95)+(A96*C96)+(A97*C97)+(A100*C100)+(A101*C101)+(A102*C102)</f>
        <v>151.99999999999997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1040</v>
      </c>
      <c r="O80" s="105" t="s">
        <v>60</v>
      </c>
      <c r="P80" s="106"/>
      <c r="Q80" s="112">
        <f>SUM(K90*M90)+(K91*M91)+(K92*M92)+(K95*M95)+(K96*M96)+(K97*M97)+(K100*M100)+(K101*M101)+(K102*M102)</f>
        <v>303.99999999999994</v>
      </c>
      <c r="R80" s="95" t="s">
        <v>61</v>
      </c>
      <c r="S80" s="8"/>
      <c r="U80" s="90" t="s">
        <v>59</v>
      </c>
      <c r="V80" s="91"/>
      <c r="W80" s="91"/>
      <c r="X80" s="104">
        <f>(U83*W83)+(U84*W84)+(U85*W85)+(U86*W86)+(U87*W87)</f>
        <v>910</v>
      </c>
      <c r="Y80" s="105" t="s">
        <v>60</v>
      </c>
      <c r="Z80" s="106"/>
      <c r="AA80" s="112">
        <f>SUM(U90*W90)+(U91*W91)+(U92*W92)+(U95*W95)+(U96*W96)+(U97*W97)+(U100*W100)+(U101*W101)+(U102*W102)</f>
        <v>456</v>
      </c>
      <c r="AB80" s="95" t="s">
        <v>61</v>
      </c>
      <c r="AC80" s="106"/>
      <c r="AD80" s="88"/>
      <c r="AE80" s="90" t="s">
        <v>59</v>
      </c>
      <c r="AF80" s="91"/>
      <c r="AG80" s="91"/>
      <c r="AH80" s="104">
        <f>(AE83*AG83)+(AE84*AG84)+(AE85*AG85)+(AE86*AG86)+(AE87*AG87)</f>
        <v>910</v>
      </c>
      <c r="AI80" s="105" t="s">
        <v>60</v>
      </c>
      <c r="AJ80" s="106"/>
      <c r="AK80" s="112">
        <f>SUM(AE90*AG90)+(AE91*AG91)+(AE92*AG92)+(AE95*AG95)+(AE96*AG96)+(AE97*AG97)+(AE100*AG100)+(AE101*AG101)+(AE102*AG102)</f>
        <v>456</v>
      </c>
      <c r="AL80" s="95" t="s">
        <v>61</v>
      </c>
      <c r="AM80" s="106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U81" s="113" t="s">
        <v>4</v>
      </c>
      <c r="V81" s="114"/>
      <c r="W81" s="114"/>
      <c r="X81" s="114"/>
      <c r="Y81" s="114"/>
      <c r="Z81" s="114"/>
      <c r="AA81" s="114"/>
      <c r="AB81" s="114"/>
      <c r="AC81" s="115"/>
      <c r="AD81" s="88"/>
      <c r="AE81" s="113" t="s">
        <v>4</v>
      </c>
      <c r="AF81" s="114"/>
      <c r="AG81" s="114"/>
      <c r="AH81" s="114"/>
      <c r="AI81" s="114"/>
      <c r="AJ81" s="114"/>
      <c r="AK81" s="114"/>
      <c r="AL81" s="114"/>
      <c r="AM81" s="115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U82" s="91" t="s">
        <v>62</v>
      </c>
      <c r="V82" s="91"/>
      <c r="W82" s="116"/>
      <c r="X82" s="116"/>
      <c r="Y82" s="116"/>
      <c r="Z82" s="116"/>
      <c r="AA82" s="116"/>
      <c r="AB82" s="116"/>
      <c r="AC82" s="106"/>
      <c r="AD82" s="88"/>
      <c r="AE82" s="91" t="s">
        <v>62</v>
      </c>
      <c r="AF82" s="91"/>
      <c r="AG82" s="116"/>
      <c r="AH82" s="116"/>
      <c r="AI82" s="116"/>
      <c r="AJ82" s="116"/>
      <c r="AK82" s="116"/>
      <c r="AL82" s="116"/>
      <c r="AM82" s="106"/>
    </row>
    <row r="83" spans="1:39" ht="11.1" customHeight="1" x14ac:dyDescent="0.25">
      <c r="A83" s="117">
        <f>I74*(100%-C78)</f>
        <v>18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2400</v>
      </c>
      <c r="F83" s="119" t="s">
        <v>6</v>
      </c>
      <c r="G83" s="116"/>
      <c r="H83" s="116"/>
      <c r="I83" s="20">
        <f>A83*C83*E83</f>
        <v>2808000</v>
      </c>
      <c r="K83" s="117">
        <f>S74*(100%-M78)</f>
        <v>16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2700</v>
      </c>
      <c r="P83" s="119" t="s">
        <v>6</v>
      </c>
      <c r="Q83" s="116"/>
      <c r="R83" s="116"/>
      <c r="S83" s="20">
        <f>K83*M83*O83</f>
        <v>2808000</v>
      </c>
      <c r="U83" s="117">
        <f>AC74*(100%-W78)</f>
        <v>14</v>
      </c>
      <c r="V83" s="95" t="str">
        <f>Assumptions!$A$22</f>
        <v>Apartments</v>
      </c>
      <c r="W83" s="118">
        <f>Assumptions!$B$22</f>
        <v>65</v>
      </c>
      <c r="X83" s="119" t="s">
        <v>5</v>
      </c>
      <c r="Y83" s="120">
        <f>Assumptions!$C$34</f>
        <v>2700</v>
      </c>
      <c r="Z83" s="119" t="s">
        <v>6</v>
      </c>
      <c r="AA83" s="116"/>
      <c r="AB83" s="116"/>
      <c r="AC83" s="121">
        <f>U83*W83*Y83</f>
        <v>2457000</v>
      </c>
      <c r="AD83" s="88"/>
      <c r="AE83" s="117">
        <f>AM74*(100%-AG78)</f>
        <v>14</v>
      </c>
      <c r="AF83" s="95" t="str">
        <f>Assumptions!$A$22</f>
        <v>Apartments</v>
      </c>
      <c r="AG83" s="118">
        <f>Assumptions!$B$22</f>
        <v>65</v>
      </c>
      <c r="AH83" s="119" t="s">
        <v>5</v>
      </c>
      <c r="AI83" s="120">
        <f>Assumptions!$C$35</f>
        <v>2853</v>
      </c>
      <c r="AJ83" s="119" t="s">
        <v>6</v>
      </c>
      <c r="AK83" s="116"/>
      <c r="AL83" s="116"/>
      <c r="AM83" s="121">
        <f>AE83*AG83*AI83</f>
        <v>2596230</v>
      </c>
    </row>
    <row r="84" spans="1:39" ht="11.1" customHeight="1" x14ac:dyDescent="0.25">
      <c r="A84" s="117">
        <f>I75*(100%-C78)</f>
        <v>0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2550</v>
      </c>
      <c r="F84" s="119" t="s">
        <v>6</v>
      </c>
      <c r="G84" s="116"/>
      <c r="H84" s="116"/>
      <c r="I84" s="20">
        <f>A84*C84*E84</f>
        <v>0</v>
      </c>
      <c r="K84" s="117">
        <f>S75*(100%-M78)</f>
        <v>0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2800</v>
      </c>
      <c r="P84" s="119" t="s">
        <v>6</v>
      </c>
      <c r="Q84" s="116"/>
      <c r="R84" s="116"/>
      <c r="S84" s="20">
        <f>K84*M84*O84</f>
        <v>0</v>
      </c>
      <c r="U84" s="117">
        <f>AC75*(100%-W78)</f>
        <v>0</v>
      </c>
      <c r="V84" s="95" t="str">
        <f>Assumptions!$A$23</f>
        <v>2 bed houses</v>
      </c>
      <c r="W84" s="118">
        <f>Assumptions!$B$23</f>
        <v>75</v>
      </c>
      <c r="X84" s="119" t="s">
        <v>5</v>
      </c>
      <c r="Y84" s="120">
        <f>Assumptions!$D$34</f>
        <v>2800</v>
      </c>
      <c r="Z84" s="119" t="s">
        <v>6</v>
      </c>
      <c r="AA84" s="116"/>
      <c r="AB84" s="116"/>
      <c r="AC84" s="121">
        <f>U84*W84*Y84</f>
        <v>0</v>
      </c>
      <c r="AD84" s="88"/>
      <c r="AE84" s="117">
        <f>AM75*(100%-AG78)</f>
        <v>0</v>
      </c>
      <c r="AF84" s="95" t="str">
        <f>Assumptions!$A$23</f>
        <v>2 bed houses</v>
      </c>
      <c r="AG84" s="118">
        <f>Assumptions!$B$23</f>
        <v>75</v>
      </c>
      <c r="AH84" s="119" t="s">
        <v>5</v>
      </c>
      <c r="AI84" s="120">
        <f>Assumptions!$D$35</f>
        <v>3390</v>
      </c>
      <c r="AJ84" s="119" t="s">
        <v>6</v>
      </c>
      <c r="AK84" s="116"/>
      <c r="AL84" s="116"/>
      <c r="AM84" s="121">
        <f>AE84*AG84*AI84</f>
        <v>0</v>
      </c>
    </row>
    <row r="85" spans="1:39" ht="11.1" customHeight="1" x14ac:dyDescent="0.25">
      <c r="A85" s="117">
        <f>I76*(100%-C78)</f>
        <v>0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2475</v>
      </c>
      <c r="F85" s="119" t="s">
        <v>6</v>
      </c>
      <c r="G85" s="116"/>
      <c r="H85" s="116"/>
      <c r="I85" s="20">
        <f>A85*C85*E85</f>
        <v>0</v>
      </c>
      <c r="K85" s="117">
        <f>S76*(100%-M78)</f>
        <v>0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2700</v>
      </c>
      <c r="P85" s="119" t="s">
        <v>6</v>
      </c>
      <c r="Q85" s="116"/>
      <c r="R85" s="116"/>
      <c r="S85" s="20">
        <f>K85*M85*O85</f>
        <v>0</v>
      </c>
      <c r="U85" s="117">
        <f>AC76*(100%-W78)</f>
        <v>0</v>
      </c>
      <c r="V85" s="95" t="str">
        <f>Assumptions!$A$24</f>
        <v>3 Bed houses</v>
      </c>
      <c r="W85" s="118">
        <f>Assumptions!$B$24</f>
        <v>90</v>
      </c>
      <c r="X85" s="119" t="s">
        <v>5</v>
      </c>
      <c r="Y85" s="120">
        <f>Assumptions!$E$34</f>
        <v>2700</v>
      </c>
      <c r="Z85" s="119" t="s">
        <v>6</v>
      </c>
      <c r="AA85" s="116"/>
      <c r="AB85" s="116"/>
      <c r="AC85" s="121">
        <f>U85*W85*Y85</f>
        <v>0</v>
      </c>
      <c r="AD85" s="88"/>
      <c r="AE85" s="117">
        <f>AM76*(100%-AG78)</f>
        <v>0</v>
      </c>
      <c r="AF85" s="95" t="str">
        <f>Assumptions!$A$24</f>
        <v>3 Bed houses</v>
      </c>
      <c r="AG85" s="118">
        <f>Assumptions!$B$24</f>
        <v>90</v>
      </c>
      <c r="AH85" s="119" t="s">
        <v>5</v>
      </c>
      <c r="AI85" s="120">
        <f>Assumptions!$E$35</f>
        <v>3337</v>
      </c>
      <c r="AJ85" s="119" t="s">
        <v>6</v>
      </c>
      <c r="AK85" s="116"/>
      <c r="AL85" s="116"/>
      <c r="AM85" s="121">
        <f>AE85*AG85*AI85</f>
        <v>0</v>
      </c>
    </row>
    <row r="86" spans="1:39" ht="11.1" customHeight="1" x14ac:dyDescent="0.25">
      <c r="A86" s="117">
        <f>I77*(100%-C78)</f>
        <v>0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2475</v>
      </c>
      <c r="F86" s="119" t="s">
        <v>6</v>
      </c>
      <c r="G86" s="116"/>
      <c r="H86" s="116"/>
      <c r="I86" s="20">
        <f>A86*C86*E86</f>
        <v>0</v>
      </c>
      <c r="K86" s="117">
        <f>S77*(100%-M78)</f>
        <v>0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2700</v>
      </c>
      <c r="P86" s="119" t="s">
        <v>6</v>
      </c>
      <c r="Q86" s="116"/>
      <c r="R86" s="116"/>
      <c r="S86" s="20">
        <f>K86*M86*O86</f>
        <v>0</v>
      </c>
      <c r="U86" s="117">
        <f>AC77*(100%-W78)</f>
        <v>0</v>
      </c>
      <c r="V86" s="95" t="str">
        <f>Assumptions!$A$25</f>
        <v>4 bed houses</v>
      </c>
      <c r="W86" s="118">
        <f>Assumptions!$B$25</f>
        <v>120</v>
      </c>
      <c r="X86" s="119" t="s">
        <v>5</v>
      </c>
      <c r="Y86" s="120">
        <f>Assumptions!$F$34</f>
        <v>2700</v>
      </c>
      <c r="Z86" s="119" t="s">
        <v>6</v>
      </c>
      <c r="AA86" s="116"/>
      <c r="AB86" s="116"/>
      <c r="AC86" s="121">
        <f>U86*W86*Y86</f>
        <v>0</v>
      </c>
      <c r="AD86" s="88"/>
      <c r="AE86" s="117">
        <f>AM77*(100%-AG78)</f>
        <v>0</v>
      </c>
      <c r="AF86" s="95" t="str">
        <f>Assumptions!$A$25</f>
        <v>4 bed houses</v>
      </c>
      <c r="AG86" s="118">
        <f>Assumptions!$B$25</f>
        <v>120</v>
      </c>
      <c r="AH86" s="119" t="s">
        <v>5</v>
      </c>
      <c r="AI86" s="120">
        <f>Assumptions!$F$35</f>
        <v>3122</v>
      </c>
      <c r="AJ86" s="119" t="s">
        <v>6</v>
      </c>
      <c r="AK86" s="116"/>
      <c r="AL86" s="116"/>
      <c r="AM86" s="121">
        <f>AE86*AG86*AI86</f>
        <v>0</v>
      </c>
    </row>
    <row r="87" spans="1:39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164</v>
      </c>
      <c r="D87" s="119" t="s">
        <v>5</v>
      </c>
      <c r="E87" s="120">
        <f>Assumptions!$G$32</f>
        <v>2400</v>
      </c>
      <c r="F87" s="119" t="s">
        <v>6</v>
      </c>
      <c r="G87" s="116"/>
      <c r="H87" s="116"/>
      <c r="I87" s="20">
        <f>A87*C87*E87</f>
        <v>0</v>
      </c>
      <c r="K87" s="117">
        <f>S78*(100%-M78)</f>
        <v>0</v>
      </c>
      <c r="L87" s="95" t="str">
        <f>Assumptions!$A$26</f>
        <v>5 bed house</v>
      </c>
      <c r="M87" s="120">
        <f>Assumptions!$B$26</f>
        <v>164</v>
      </c>
      <c r="N87" s="119" t="s">
        <v>5</v>
      </c>
      <c r="O87" s="120">
        <f>Assumptions!$G$33</f>
        <v>2600</v>
      </c>
      <c r="P87" s="119" t="s">
        <v>6</v>
      </c>
      <c r="Q87" s="116"/>
      <c r="R87" s="116"/>
      <c r="S87" s="20">
        <f>K87*M87*O87</f>
        <v>0</v>
      </c>
      <c r="U87" s="117">
        <f>AC78*(100%-W78)</f>
        <v>0</v>
      </c>
      <c r="V87" s="95" t="str">
        <f>Assumptions!$A$26</f>
        <v>5 bed house</v>
      </c>
      <c r="W87" s="120">
        <f>Assumptions!$B$26</f>
        <v>164</v>
      </c>
      <c r="X87" s="119" t="s">
        <v>5</v>
      </c>
      <c r="Y87" s="120">
        <f>Assumptions!$G$34</f>
        <v>2600</v>
      </c>
      <c r="Z87" s="119" t="s">
        <v>6</v>
      </c>
      <c r="AA87" s="116"/>
      <c r="AB87" s="116"/>
      <c r="AC87" s="121">
        <f>U87*W87*Y87</f>
        <v>0</v>
      </c>
      <c r="AD87" s="88"/>
      <c r="AE87" s="117">
        <f>AM78*(100%-AG78)</f>
        <v>0</v>
      </c>
      <c r="AF87" s="95" t="str">
        <f>Assumptions!$A$26</f>
        <v>5 bed house</v>
      </c>
      <c r="AG87" s="120">
        <f>Assumptions!$B$26</f>
        <v>164</v>
      </c>
      <c r="AH87" s="119" t="s">
        <v>5</v>
      </c>
      <c r="AI87" s="120">
        <f>Assumptions!$G$35</f>
        <v>2906</v>
      </c>
      <c r="AJ87" s="119" t="s">
        <v>6</v>
      </c>
      <c r="AK87" s="116"/>
      <c r="AL87" s="116"/>
      <c r="AM87" s="121">
        <f>AE87*AG87*AI87</f>
        <v>0</v>
      </c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U88" s="114"/>
      <c r="V88" s="114"/>
      <c r="W88" s="114"/>
      <c r="X88" s="122"/>
      <c r="Y88" s="114"/>
      <c r="Z88" s="122"/>
      <c r="AA88" s="114"/>
      <c r="AB88" s="114"/>
      <c r="AC88" s="123"/>
      <c r="AD88" s="88"/>
      <c r="AE88" s="114"/>
      <c r="AF88" s="114"/>
      <c r="AG88" s="114"/>
      <c r="AH88" s="122"/>
      <c r="AI88" s="114"/>
      <c r="AJ88" s="122"/>
      <c r="AK88" s="114"/>
      <c r="AL88" s="114"/>
      <c r="AM88" s="123"/>
    </row>
    <row r="89" spans="1:39" ht="11.1" customHeight="1" x14ac:dyDescent="0.25">
      <c r="A89" s="91" t="str">
        <f>Assumptions!$D$12</f>
        <v>Intermediate</v>
      </c>
      <c r="B89" s="91"/>
      <c r="C89" s="107">
        <f>Assumptions!$D$18</f>
        <v>0.6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Intermediate</v>
      </c>
      <c r="L89" s="91"/>
      <c r="M89" s="107">
        <f>Assumptions!$D$18</f>
        <v>0.6</v>
      </c>
      <c r="N89" s="119" t="s">
        <v>63</v>
      </c>
      <c r="O89" s="116"/>
      <c r="P89" s="119"/>
      <c r="Q89" s="116"/>
      <c r="R89" s="116"/>
      <c r="S89" s="23"/>
      <c r="U89" s="91" t="str">
        <f>Assumptions!$D$12</f>
        <v>Intermediate</v>
      </c>
      <c r="V89" s="91"/>
      <c r="W89" s="107">
        <f>Assumptions!$D$18</f>
        <v>0.6</v>
      </c>
      <c r="X89" s="119" t="s">
        <v>63</v>
      </c>
      <c r="Y89" s="116"/>
      <c r="Z89" s="119"/>
      <c r="AA89" s="116"/>
      <c r="AB89" s="116"/>
      <c r="AC89" s="124"/>
      <c r="AD89" s="88"/>
      <c r="AE89" s="91" t="str">
        <f>Assumptions!$D$12</f>
        <v>Intermediate</v>
      </c>
      <c r="AF89" s="91"/>
      <c r="AG89" s="107">
        <f>Assumptions!$D$18</f>
        <v>0.6</v>
      </c>
      <c r="AH89" s="119" t="s">
        <v>63</v>
      </c>
      <c r="AI89" s="116"/>
      <c r="AJ89" s="119"/>
      <c r="AK89" s="116"/>
      <c r="AL89" s="116"/>
      <c r="AM89" s="124"/>
    </row>
    <row r="90" spans="1:39" ht="11.1" customHeight="1" x14ac:dyDescent="0.25">
      <c r="A90" s="117">
        <f>D78*C79*Assumptions!$C$220</f>
        <v>0.16800000000000001</v>
      </c>
      <c r="B90" s="95" t="str">
        <f>Assumptions!$A$220</f>
        <v>Apartments</v>
      </c>
      <c r="C90" s="125">
        <f>Assumptions!$B$220</f>
        <v>65</v>
      </c>
      <c r="D90" s="119" t="s">
        <v>7</v>
      </c>
      <c r="E90" s="116">
        <f>E83*C89</f>
        <v>1440</v>
      </c>
      <c r="F90" s="119" t="s">
        <v>6</v>
      </c>
      <c r="G90" s="116"/>
      <c r="H90" s="116"/>
      <c r="I90" s="20">
        <f>A90*C90*E90</f>
        <v>15724.8</v>
      </c>
      <c r="K90" s="117">
        <f>N78*M79*Assumptions!$C$220</f>
        <v>0.33600000000000002</v>
      </c>
      <c r="L90" s="95" t="str">
        <f>Assumptions!$A$220</f>
        <v>Apartments</v>
      </c>
      <c r="M90" s="125">
        <f>Assumptions!$B$220</f>
        <v>65</v>
      </c>
      <c r="N90" s="119" t="s">
        <v>7</v>
      </c>
      <c r="O90" s="116">
        <f>O83*M89</f>
        <v>1620</v>
      </c>
      <c r="P90" s="119" t="s">
        <v>6</v>
      </c>
      <c r="Q90" s="116"/>
      <c r="R90" s="116"/>
      <c r="S90" s="20">
        <f>K90*M90*O90</f>
        <v>35380.800000000003</v>
      </c>
      <c r="U90" s="117">
        <f>X78*W79*Assumptions!$C$220</f>
        <v>0.504</v>
      </c>
      <c r="V90" s="95" t="str">
        <f>Assumptions!$A$220</f>
        <v>Apartments</v>
      </c>
      <c r="W90" s="125">
        <f>Assumptions!$B$220</f>
        <v>65</v>
      </c>
      <c r="X90" s="119" t="s">
        <v>7</v>
      </c>
      <c r="Y90" s="116">
        <f>Y83*W89</f>
        <v>1620</v>
      </c>
      <c r="Z90" s="119" t="s">
        <v>6</v>
      </c>
      <c r="AA90" s="116"/>
      <c r="AB90" s="116"/>
      <c r="AC90" s="121">
        <f>U90*W90*Y90</f>
        <v>53071.199999999997</v>
      </c>
      <c r="AD90" s="88"/>
      <c r="AE90" s="117">
        <f>AH78*AG79*Assumptions!$C$220</f>
        <v>0.504</v>
      </c>
      <c r="AF90" s="95" t="str">
        <f>Assumptions!$A$220</f>
        <v>Apartments</v>
      </c>
      <c r="AG90" s="125">
        <f>Assumptions!$B$220</f>
        <v>65</v>
      </c>
      <c r="AH90" s="119" t="s">
        <v>7</v>
      </c>
      <c r="AI90" s="116">
        <f>AI83*AG89</f>
        <v>1711.8</v>
      </c>
      <c r="AJ90" s="119" t="s">
        <v>6</v>
      </c>
      <c r="AK90" s="116"/>
      <c r="AL90" s="116"/>
      <c r="AM90" s="121">
        <f>AE90*AG90*AI90</f>
        <v>56078.567999999992</v>
      </c>
    </row>
    <row r="91" spans="1:39" ht="11.1" customHeight="1" x14ac:dyDescent="0.25">
      <c r="A91" s="117">
        <f>D78*C79*Assumptions!$C$221</f>
        <v>0.504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1530</v>
      </c>
      <c r="F91" s="119" t="s">
        <v>6</v>
      </c>
      <c r="G91" s="116"/>
      <c r="H91" s="116"/>
      <c r="I91" s="20">
        <f>A91*C91*E91</f>
        <v>57833.999999999993</v>
      </c>
      <c r="K91" s="117">
        <f>N78*M79*Assumptions!$C$221</f>
        <v>1.008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1680</v>
      </c>
      <c r="P91" s="119" t="s">
        <v>6</v>
      </c>
      <c r="Q91" s="116"/>
      <c r="R91" s="116"/>
      <c r="S91" s="20">
        <f>K91*M91*O91</f>
        <v>127007.99999999999</v>
      </c>
      <c r="U91" s="117">
        <f>X78*W79*Assumptions!$C$221</f>
        <v>1.512</v>
      </c>
      <c r="V91" s="95" t="str">
        <f>Assumptions!$A$221</f>
        <v>2 Bed house</v>
      </c>
      <c r="W91" s="125">
        <f>Assumptions!$B$221</f>
        <v>75</v>
      </c>
      <c r="X91" s="119" t="s">
        <v>7</v>
      </c>
      <c r="Y91" s="116">
        <f>Y84*W89</f>
        <v>1680</v>
      </c>
      <c r="Z91" s="119" t="s">
        <v>6</v>
      </c>
      <c r="AA91" s="116"/>
      <c r="AB91" s="116"/>
      <c r="AC91" s="121">
        <f>U91*W91*Y91</f>
        <v>190512</v>
      </c>
      <c r="AD91" s="88"/>
      <c r="AE91" s="117">
        <f>AH78*AG79*Assumptions!$C$221</f>
        <v>1.512</v>
      </c>
      <c r="AF91" s="95" t="str">
        <f>Assumptions!$A$221</f>
        <v>2 Bed house</v>
      </c>
      <c r="AG91" s="125">
        <f>Assumptions!$B$221</f>
        <v>75</v>
      </c>
      <c r="AH91" s="119" t="s">
        <v>7</v>
      </c>
      <c r="AI91" s="116">
        <f>AI84*AG89</f>
        <v>2034</v>
      </c>
      <c r="AJ91" s="119" t="s">
        <v>6</v>
      </c>
      <c r="AK91" s="116"/>
      <c r="AL91" s="116"/>
      <c r="AM91" s="121">
        <f>AE91*AG91*AI91</f>
        <v>230655.6</v>
      </c>
    </row>
    <row r="92" spans="1:39" ht="11.1" customHeight="1" x14ac:dyDescent="0.25">
      <c r="A92" s="117">
        <f>D78*C79*Assumptions!$C$222</f>
        <v>0.16800000000000001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1485</v>
      </c>
      <c r="F92" s="119" t="s">
        <v>6</v>
      </c>
      <c r="G92" s="116"/>
      <c r="H92" s="116"/>
      <c r="I92" s="20">
        <f>A92*C92*E92</f>
        <v>22453.200000000001</v>
      </c>
      <c r="K92" s="117">
        <f>N78*M79*Assumptions!$C$222</f>
        <v>0.33600000000000002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1620</v>
      </c>
      <c r="P92" s="119" t="s">
        <v>6</v>
      </c>
      <c r="Q92" s="116"/>
      <c r="R92" s="116"/>
      <c r="S92" s="20">
        <f>K92*M92*O92</f>
        <v>48988.800000000003</v>
      </c>
      <c r="U92" s="117">
        <f>X78*W79*Assumptions!$C$222</f>
        <v>0.504</v>
      </c>
      <c r="V92" s="95" t="str">
        <f>Assumptions!$A$222</f>
        <v>3 Bed House</v>
      </c>
      <c r="W92" s="125">
        <f>Assumptions!$B$222</f>
        <v>90</v>
      </c>
      <c r="X92" s="119" t="s">
        <v>7</v>
      </c>
      <c r="Y92" s="116">
        <f>Y85*W89</f>
        <v>1620</v>
      </c>
      <c r="Z92" s="119" t="s">
        <v>6</v>
      </c>
      <c r="AA92" s="116"/>
      <c r="AB92" s="116"/>
      <c r="AC92" s="121">
        <f>U92*W92*Y92</f>
        <v>73483.199999999997</v>
      </c>
      <c r="AD92" s="88"/>
      <c r="AE92" s="117">
        <f>AH78*AG79*Assumptions!$C$222</f>
        <v>0.504</v>
      </c>
      <c r="AF92" s="95" t="str">
        <f>Assumptions!$A$222</f>
        <v>3 Bed House</v>
      </c>
      <c r="AG92" s="125">
        <f>Assumptions!$B$222</f>
        <v>90</v>
      </c>
      <c r="AH92" s="119" t="s">
        <v>7</v>
      </c>
      <c r="AI92" s="116">
        <f>AI85*AG89</f>
        <v>2002.1999999999998</v>
      </c>
      <c r="AJ92" s="119" t="s">
        <v>6</v>
      </c>
      <c r="AK92" s="116"/>
      <c r="AL92" s="116"/>
      <c r="AM92" s="121">
        <f>AE92*AG92*AI92</f>
        <v>90819.791999999987</v>
      </c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U93" s="126"/>
      <c r="V93" s="114"/>
      <c r="W93" s="127"/>
      <c r="X93" s="122"/>
      <c r="Y93" s="114"/>
      <c r="Z93" s="122"/>
      <c r="AA93" s="114"/>
      <c r="AB93" s="114"/>
      <c r="AC93" s="128"/>
      <c r="AD93" s="88"/>
      <c r="AE93" s="126"/>
      <c r="AF93" s="114"/>
      <c r="AG93" s="127"/>
      <c r="AH93" s="122"/>
      <c r="AI93" s="114"/>
      <c r="AJ93" s="122"/>
      <c r="AK93" s="114"/>
      <c r="AL93" s="114"/>
      <c r="AM93" s="128"/>
    </row>
    <row r="94" spans="1:39" ht="11.1" customHeight="1" x14ac:dyDescent="0.25">
      <c r="A94" s="91" t="str">
        <f>Assumptions!$E$12</f>
        <v>Social Rent</v>
      </c>
      <c r="B94" s="91"/>
      <c r="C94" s="107">
        <f>Assumptions!$E$18</f>
        <v>0.4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Social Rent</v>
      </c>
      <c r="L94" s="91"/>
      <c r="M94" s="107">
        <f>Assumptions!$E$18</f>
        <v>0.4</v>
      </c>
      <c r="N94" s="119" t="s">
        <v>63</v>
      </c>
      <c r="O94" s="116"/>
      <c r="P94" s="119"/>
      <c r="Q94" s="116"/>
      <c r="R94" s="116"/>
      <c r="S94" s="23"/>
      <c r="U94" s="91" t="str">
        <f>Assumptions!$E$12</f>
        <v>Social Rent</v>
      </c>
      <c r="V94" s="91"/>
      <c r="W94" s="107">
        <f>Assumptions!$E$18</f>
        <v>0.4</v>
      </c>
      <c r="X94" s="119" t="s">
        <v>63</v>
      </c>
      <c r="Y94" s="116"/>
      <c r="Z94" s="119"/>
      <c r="AA94" s="116"/>
      <c r="AB94" s="116"/>
      <c r="AC94" s="124"/>
      <c r="AD94" s="88"/>
      <c r="AE94" s="91" t="str">
        <f>Assumptions!$E$12</f>
        <v>Social Rent</v>
      </c>
      <c r="AF94" s="91"/>
      <c r="AG94" s="107">
        <f>Assumptions!$E$18</f>
        <v>0.4</v>
      </c>
      <c r="AH94" s="119" t="s">
        <v>63</v>
      </c>
      <c r="AI94" s="116"/>
      <c r="AJ94" s="119"/>
      <c r="AK94" s="116"/>
      <c r="AL94" s="116"/>
      <c r="AM94" s="124"/>
    </row>
    <row r="95" spans="1:39" ht="11.1" customHeight="1" x14ac:dyDescent="0.25">
      <c r="A95" s="117">
        <f>D78*E79*Assumptions!$C$225</f>
        <v>7.6000000000000012E-2</v>
      </c>
      <c r="B95" s="95" t="str">
        <f>Assumptions!$A$225</f>
        <v>Apartments</v>
      </c>
      <c r="C95" s="125">
        <f>Assumptions!$B$225</f>
        <v>65</v>
      </c>
      <c r="D95" s="119" t="s">
        <v>66</v>
      </c>
      <c r="E95" s="116">
        <f>E83*C94</f>
        <v>960</v>
      </c>
      <c r="F95" s="119" t="s">
        <v>6</v>
      </c>
      <c r="G95" s="116"/>
      <c r="H95" s="116"/>
      <c r="I95" s="20">
        <f>A95*C95*E95</f>
        <v>4742.4000000000005</v>
      </c>
      <c r="K95" s="117">
        <f>N78*O79*Assumptions!$C$225</f>
        <v>0.15200000000000002</v>
      </c>
      <c r="L95" s="95" t="str">
        <f>Assumptions!$A$225</f>
        <v>Apartments</v>
      </c>
      <c r="M95" s="125">
        <f>Assumptions!$B$225</f>
        <v>65</v>
      </c>
      <c r="N95" s="119" t="s">
        <v>66</v>
      </c>
      <c r="O95" s="116">
        <f>O83*M94</f>
        <v>1080</v>
      </c>
      <c r="P95" s="119" t="s">
        <v>6</v>
      </c>
      <c r="Q95" s="116"/>
      <c r="R95" s="116"/>
      <c r="S95" s="20">
        <f>K95*M95*O95</f>
        <v>10670.400000000001</v>
      </c>
      <c r="U95" s="117">
        <f>X78*Y79*Assumptions!$C$225</f>
        <v>0.22800000000000004</v>
      </c>
      <c r="V95" s="95" t="str">
        <f>Assumptions!$A$225</f>
        <v>Apartments</v>
      </c>
      <c r="W95" s="125">
        <f>Assumptions!$B$225</f>
        <v>65</v>
      </c>
      <c r="X95" s="119" t="s">
        <v>66</v>
      </c>
      <c r="Y95" s="116">
        <f>Y83*W94</f>
        <v>1080</v>
      </c>
      <c r="Z95" s="119" t="s">
        <v>6</v>
      </c>
      <c r="AA95" s="116"/>
      <c r="AB95" s="116"/>
      <c r="AC95" s="121">
        <f>U95*W95*Y95</f>
        <v>16005.600000000002</v>
      </c>
      <c r="AD95" s="88"/>
      <c r="AE95" s="117">
        <f>AH78*AI79*Assumptions!$C$225</f>
        <v>0.22800000000000004</v>
      </c>
      <c r="AF95" s="95" t="str">
        <f>Assumptions!$A$225</f>
        <v>Apartments</v>
      </c>
      <c r="AG95" s="125">
        <f>Assumptions!$B$225</f>
        <v>65</v>
      </c>
      <c r="AH95" s="119" t="s">
        <v>66</v>
      </c>
      <c r="AI95" s="116">
        <f>AI83*AG94</f>
        <v>1141.2</v>
      </c>
      <c r="AJ95" s="119" t="s">
        <v>6</v>
      </c>
      <c r="AK95" s="116"/>
      <c r="AL95" s="116"/>
      <c r="AM95" s="121">
        <f>AE95*AG95*AI95</f>
        <v>16912.584000000003</v>
      </c>
    </row>
    <row r="96" spans="1:39" ht="11.1" customHeight="1" x14ac:dyDescent="0.25">
      <c r="A96" s="117">
        <f>D78*E79*Assumptions!$C$226</f>
        <v>0.22799999999999998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1020</v>
      </c>
      <c r="F96" s="119" t="s">
        <v>6</v>
      </c>
      <c r="G96" s="116"/>
      <c r="H96" s="116"/>
      <c r="I96" s="20">
        <f>A96*C96*E96</f>
        <v>17441.999999999996</v>
      </c>
      <c r="K96" s="117">
        <f>N78*O79*Assumptions!$C$226</f>
        <v>0.45599999999999996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1120</v>
      </c>
      <c r="P96" s="119" t="s">
        <v>6</v>
      </c>
      <c r="Q96" s="116"/>
      <c r="R96" s="116"/>
      <c r="S96" s="20">
        <f>K96*M96*O96</f>
        <v>38303.999999999993</v>
      </c>
      <c r="U96" s="117">
        <f>X78*Y79*Assumptions!$C$226</f>
        <v>0.68400000000000005</v>
      </c>
      <c r="V96" s="95" t="s">
        <v>64</v>
      </c>
      <c r="W96" s="125">
        <f>Assumptions!$B$226</f>
        <v>75</v>
      </c>
      <c r="X96" s="119" t="s">
        <v>66</v>
      </c>
      <c r="Y96" s="116">
        <f>Y84*W94</f>
        <v>1120</v>
      </c>
      <c r="Z96" s="119" t="s">
        <v>6</v>
      </c>
      <c r="AA96" s="116"/>
      <c r="AB96" s="116"/>
      <c r="AC96" s="121">
        <f>U96*W96*Y96</f>
        <v>57456.000000000007</v>
      </c>
      <c r="AD96" s="88"/>
      <c r="AE96" s="117">
        <f>AH78*AI79*Assumptions!$C$226</f>
        <v>0.68400000000000005</v>
      </c>
      <c r="AF96" s="95" t="s">
        <v>64</v>
      </c>
      <c r="AG96" s="125">
        <f>Assumptions!$B$226</f>
        <v>75</v>
      </c>
      <c r="AH96" s="119" t="s">
        <v>66</v>
      </c>
      <c r="AI96" s="116">
        <f>AI84*AG94</f>
        <v>1356</v>
      </c>
      <c r="AJ96" s="119" t="s">
        <v>6</v>
      </c>
      <c r="AK96" s="116"/>
      <c r="AL96" s="116"/>
      <c r="AM96" s="121">
        <f>AE96*AG96*AI96</f>
        <v>69562.8</v>
      </c>
    </row>
    <row r="97" spans="1:39" ht="11.1" customHeight="1" x14ac:dyDescent="0.25">
      <c r="A97" s="117">
        <f>D78*E79*Assumptions!$C$227</f>
        <v>7.6000000000000012E-2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990</v>
      </c>
      <c r="F97" s="119" t="s">
        <v>6</v>
      </c>
      <c r="G97" s="116"/>
      <c r="H97" s="116"/>
      <c r="I97" s="20">
        <f>A97*C97*E97</f>
        <v>6771.6</v>
      </c>
      <c r="K97" s="117">
        <f>N78*O79*Assumptions!$C$227</f>
        <v>0.15200000000000002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1080</v>
      </c>
      <c r="P97" s="119" t="s">
        <v>6</v>
      </c>
      <c r="Q97" s="116"/>
      <c r="R97" s="116"/>
      <c r="S97" s="20">
        <f>K97*M97*O97</f>
        <v>14774.400000000001</v>
      </c>
      <c r="U97" s="117">
        <f>X78*Y79*Assumptions!$C$227</f>
        <v>0.22800000000000004</v>
      </c>
      <c r="V97" s="95" t="str">
        <f>Assumptions!$A$227</f>
        <v>3 Bed House</v>
      </c>
      <c r="W97" s="125">
        <f>Assumptions!$B$227</f>
        <v>90</v>
      </c>
      <c r="X97" s="119" t="s">
        <v>66</v>
      </c>
      <c r="Y97" s="116">
        <f>Y85*W94</f>
        <v>1080</v>
      </c>
      <c r="Z97" s="119" t="s">
        <v>6</v>
      </c>
      <c r="AA97" s="116"/>
      <c r="AB97" s="116"/>
      <c r="AC97" s="121">
        <f>U97*W97*Y97</f>
        <v>22161.600000000002</v>
      </c>
      <c r="AD97" s="88"/>
      <c r="AE97" s="117">
        <f>AH78*AI79*Assumptions!$C$227</f>
        <v>0.22800000000000004</v>
      </c>
      <c r="AF97" s="95" t="str">
        <f>Assumptions!$A$227</f>
        <v>3 Bed House</v>
      </c>
      <c r="AG97" s="125">
        <f>Assumptions!$B$227</f>
        <v>90</v>
      </c>
      <c r="AH97" s="119" t="s">
        <v>66</v>
      </c>
      <c r="AI97" s="116">
        <f>AI85*AG94</f>
        <v>1334.8000000000002</v>
      </c>
      <c r="AJ97" s="119" t="s">
        <v>6</v>
      </c>
      <c r="AK97" s="116"/>
      <c r="AL97" s="116"/>
      <c r="AM97" s="121">
        <f>AE97*AG97*AI97</f>
        <v>27390.096000000009</v>
      </c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U98" s="126"/>
      <c r="V98" s="114"/>
      <c r="W98" s="127"/>
      <c r="X98" s="122"/>
      <c r="Y98" s="114"/>
      <c r="Z98" s="122"/>
      <c r="AA98" s="114"/>
      <c r="AB98" s="114"/>
      <c r="AC98" s="128"/>
      <c r="AD98" s="88"/>
      <c r="AE98" s="126"/>
      <c r="AF98" s="114"/>
      <c r="AG98" s="127"/>
      <c r="AH98" s="122"/>
      <c r="AI98" s="114"/>
      <c r="AJ98" s="122"/>
      <c r="AK98" s="114"/>
      <c r="AL98" s="114"/>
      <c r="AM98" s="128"/>
    </row>
    <row r="99" spans="1:39" ht="11.1" customHeight="1" x14ac:dyDescent="0.25">
      <c r="A99" s="91" t="str">
        <f>Assumptions!$F$12</f>
        <v>Affordable Rent</v>
      </c>
      <c r="B99" s="91"/>
      <c r="C99" s="107">
        <f>Assumptions!$F$18</f>
        <v>0.5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Affordable Rent</v>
      </c>
      <c r="L99" s="91"/>
      <c r="M99" s="107">
        <f>Assumptions!$F$18</f>
        <v>0.5</v>
      </c>
      <c r="N99" s="119" t="s">
        <v>63</v>
      </c>
      <c r="O99" s="116"/>
      <c r="P99" s="119"/>
      <c r="Q99" s="116"/>
      <c r="R99" s="116"/>
      <c r="S99" s="23"/>
      <c r="U99" s="91" t="str">
        <f>Assumptions!$F$12</f>
        <v>Affordable Rent</v>
      </c>
      <c r="V99" s="91"/>
      <c r="W99" s="107">
        <f>Assumptions!$F$18</f>
        <v>0.5</v>
      </c>
      <c r="X99" s="119" t="s">
        <v>63</v>
      </c>
      <c r="Y99" s="116"/>
      <c r="Z99" s="119"/>
      <c r="AA99" s="116"/>
      <c r="AB99" s="116"/>
      <c r="AC99" s="124"/>
      <c r="AD99" s="88"/>
      <c r="AE99" s="91" t="str">
        <f>Assumptions!$F$12</f>
        <v>Affordable Rent</v>
      </c>
      <c r="AF99" s="91"/>
      <c r="AG99" s="107">
        <f>Assumptions!$F$18</f>
        <v>0.5</v>
      </c>
      <c r="AH99" s="119" t="s">
        <v>63</v>
      </c>
      <c r="AI99" s="116"/>
      <c r="AJ99" s="119"/>
      <c r="AK99" s="116"/>
      <c r="AL99" s="116"/>
      <c r="AM99" s="124"/>
    </row>
    <row r="100" spans="1:39" ht="11.1" customHeight="1" x14ac:dyDescent="0.25">
      <c r="A100" s="117">
        <f>D78*G79*Assumptions!$C$230</f>
        <v>0.15600000000000003</v>
      </c>
      <c r="B100" s="95" t="str">
        <f>Assumptions!$A$230</f>
        <v>Apartments</v>
      </c>
      <c r="C100" s="125">
        <f>Assumptions!$B$230</f>
        <v>65</v>
      </c>
      <c r="D100" s="119" t="s">
        <v>66</v>
      </c>
      <c r="E100" s="116">
        <f>E83*C99</f>
        <v>1200</v>
      </c>
      <c r="F100" s="119" t="s">
        <v>6</v>
      </c>
      <c r="G100" s="116"/>
      <c r="H100" s="116"/>
      <c r="I100" s="20">
        <f>A100*C100*E100</f>
        <v>12168.000000000004</v>
      </c>
      <c r="K100" s="117">
        <f>N78*Q79*Assumptions!$C$230</f>
        <v>0.31200000000000006</v>
      </c>
      <c r="L100" s="95" t="str">
        <f>Assumptions!$A$230</f>
        <v>Apartments</v>
      </c>
      <c r="M100" s="125">
        <f>Assumptions!$B$230</f>
        <v>65</v>
      </c>
      <c r="N100" s="119" t="s">
        <v>66</v>
      </c>
      <c r="O100" s="116">
        <f>O83*M99</f>
        <v>1350</v>
      </c>
      <c r="P100" s="119" t="s">
        <v>6</v>
      </c>
      <c r="Q100" s="116"/>
      <c r="R100" s="116"/>
      <c r="S100" s="20">
        <f>K100*M100*O100</f>
        <v>27378.000000000007</v>
      </c>
      <c r="U100" s="117">
        <f>X78*AA79*Assumptions!$C$230</f>
        <v>0.46799999999999997</v>
      </c>
      <c r="V100" s="95" t="str">
        <f>Assumptions!$A$230</f>
        <v>Apartments</v>
      </c>
      <c r="W100" s="125">
        <f>Assumptions!$B$230</f>
        <v>65</v>
      </c>
      <c r="X100" s="119" t="s">
        <v>66</v>
      </c>
      <c r="Y100" s="116">
        <f>Y83*W99</f>
        <v>1350</v>
      </c>
      <c r="Z100" s="119" t="s">
        <v>6</v>
      </c>
      <c r="AA100" s="116"/>
      <c r="AB100" s="116"/>
      <c r="AC100" s="121">
        <f>U100*W100*Y100</f>
        <v>41067</v>
      </c>
      <c r="AD100" s="88"/>
      <c r="AE100" s="117">
        <f>AH78*AK79*Assumptions!$C$230</f>
        <v>0.46799999999999997</v>
      </c>
      <c r="AF100" s="95" t="str">
        <f>Assumptions!$A$230</f>
        <v>Apartments</v>
      </c>
      <c r="AG100" s="125">
        <f>Assumptions!$B$230</f>
        <v>65</v>
      </c>
      <c r="AH100" s="119" t="s">
        <v>66</v>
      </c>
      <c r="AI100" s="116">
        <f>AI83*AG99</f>
        <v>1426.5</v>
      </c>
      <c r="AJ100" s="119" t="s">
        <v>6</v>
      </c>
      <c r="AK100" s="116"/>
      <c r="AL100" s="116"/>
      <c r="AM100" s="121">
        <f>AE100*AG100*AI100</f>
        <v>43394.13</v>
      </c>
    </row>
    <row r="101" spans="1:39" ht="11.1" customHeight="1" x14ac:dyDescent="0.25">
      <c r="A101" s="117">
        <f>D78*G79*Assumptions!$C$231</f>
        <v>0.46799999999999997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1275</v>
      </c>
      <c r="F101" s="119" t="s">
        <v>6</v>
      </c>
      <c r="G101" s="116"/>
      <c r="H101" s="116"/>
      <c r="I101" s="20">
        <f>A101*C101*E101</f>
        <v>44752.499999999993</v>
      </c>
      <c r="K101" s="117">
        <f>N78*Q79*Assumptions!$C$231</f>
        <v>0.93599999999999994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1400</v>
      </c>
      <c r="P101" s="119" t="s">
        <v>6</v>
      </c>
      <c r="Q101" s="116"/>
      <c r="R101" s="116"/>
      <c r="S101" s="20">
        <f>K101*M101*O101</f>
        <v>98279.999999999985</v>
      </c>
      <c r="U101" s="117">
        <f>X78*AA79*Assumptions!$C$231</f>
        <v>1.4039999999999999</v>
      </c>
      <c r="V101" s="95" t="str">
        <f>Assumptions!$A$231</f>
        <v>2 Bed house</v>
      </c>
      <c r="W101" s="125">
        <f>Assumptions!$B$231</f>
        <v>75</v>
      </c>
      <c r="X101" s="119" t="s">
        <v>66</v>
      </c>
      <c r="Y101" s="116">
        <f>Y84*W99</f>
        <v>1400</v>
      </c>
      <c r="Z101" s="119" t="s">
        <v>6</v>
      </c>
      <c r="AA101" s="116"/>
      <c r="AB101" s="116"/>
      <c r="AC101" s="121">
        <f>U101*W101*Y101</f>
        <v>147420</v>
      </c>
      <c r="AD101" s="88"/>
      <c r="AE101" s="117">
        <f>AH78*AK79*Assumptions!$C$231</f>
        <v>1.4039999999999999</v>
      </c>
      <c r="AF101" s="95" t="str">
        <f>Assumptions!$A$231</f>
        <v>2 Bed house</v>
      </c>
      <c r="AG101" s="125">
        <f>Assumptions!$B$231</f>
        <v>75</v>
      </c>
      <c r="AH101" s="119" t="s">
        <v>66</v>
      </c>
      <c r="AI101" s="116">
        <f>AI84*AG99</f>
        <v>1695</v>
      </c>
      <c r="AJ101" s="119" t="s">
        <v>6</v>
      </c>
      <c r="AK101" s="116"/>
      <c r="AL101" s="116"/>
      <c r="AM101" s="121">
        <f>AE101*AG101*AI101</f>
        <v>178483.5</v>
      </c>
    </row>
    <row r="102" spans="1:39" ht="11.1" customHeight="1" x14ac:dyDescent="0.25">
      <c r="A102" s="117">
        <f>D78*G79*Assumptions!$C$232</f>
        <v>0.15600000000000003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1237.5</v>
      </c>
      <c r="F102" s="119" t="s">
        <v>6</v>
      </c>
      <c r="G102" s="116"/>
      <c r="H102" s="116"/>
      <c r="I102" s="20">
        <f>A102*C102*E102</f>
        <v>17374.500000000004</v>
      </c>
      <c r="K102" s="117">
        <f>N78*Q79*Assumptions!$C$232</f>
        <v>0.31200000000000006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1350</v>
      </c>
      <c r="P102" s="119" t="s">
        <v>6</v>
      </c>
      <c r="Q102" s="116"/>
      <c r="R102" s="116"/>
      <c r="S102" s="20">
        <f>K102*M102*O102</f>
        <v>37908.000000000007</v>
      </c>
      <c r="U102" s="117">
        <f>X78*AA79*Assumptions!$C$232</f>
        <v>0.46799999999999997</v>
      </c>
      <c r="V102" s="95" t="str">
        <f>Assumptions!$A$232</f>
        <v>3 Bed House</v>
      </c>
      <c r="W102" s="125">
        <f>Assumptions!$B$232</f>
        <v>90</v>
      </c>
      <c r="X102" s="119" t="s">
        <v>66</v>
      </c>
      <c r="Y102" s="116">
        <f>Y85*W99</f>
        <v>1350</v>
      </c>
      <c r="Z102" s="119" t="s">
        <v>6</v>
      </c>
      <c r="AA102" s="116"/>
      <c r="AB102" s="116"/>
      <c r="AC102" s="121">
        <f>U102*W102*Y102</f>
        <v>56862</v>
      </c>
      <c r="AD102" s="88"/>
      <c r="AE102" s="117">
        <f>AH78*AK79*Assumptions!$C$232</f>
        <v>0.46799999999999997</v>
      </c>
      <c r="AF102" s="95" t="str">
        <f>Assumptions!$A$232</f>
        <v>3 Bed House</v>
      </c>
      <c r="AG102" s="125">
        <f>Assumptions!$B$232</f>
        <v>90</v>
      </c>
      <c r="AH102" s="119" t="s">
        <v>66</v>
      </c>
      <c r="AI102" s="116">
        <f>AI85*AG99</f>
        <v>1668.5</v>
      </c>
      <c r="AJ102" s="119" t="s">
        <v>6</v>
      </c>
      <c r="AK102" s="116"/>
      <c r="AL102" s="116"/>
      <c r="AM102" s="121">
        <f>AE102*AG102*AI102</f>
        <v>70277.22</v>
      </c>
    </row>
    <row r="103" spans="1:39" ht="11.1" customHeight="1" x14ac:dyDescent="0.25">
      <c r="A103" s="129">
        <f>SUM(A83:A102)</f>
        <v>20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20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U103" s="129">
        <f>SUM(U83:U102)</f>
        <v>20.000000000000004</v>
      </c>
      <c r="V103" s="122" t="s">
        <v>67</v>
      </c>
      <c r="W103" s="114"/>
      <c r="X103" s="114"/>
      <c r="Y103" s="114"/>
      <c r="Z103" s="114"/>
      <c r="AA103" s="114"/>
      <c r="AB103" s="114"/>
      <c r="AC103" s="123"/>
      <c r="AD103" s="88"/>
      <c r="AE103" s="129">
        <f>SUM(AE83:AE102)</f>
        <v>20.000000000000004</v>
      </c>
      <c r="AF103" s="122" t="s">
        <v>67</v>
      </c>
      <c r="AG103" s="114"/>
      <c r="AH103" s="114"/>
      <c r="AI103" s="114"/>
      <c r="AJ103" s="114"/>
      <c r="AK103" s="114"/>
      <c r="AL103" s="114"/>
      <c r="AM103" s="12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3007263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3246692.3999999994</v>
      </c>
      <c r="U104" s="113" t="s">
        <v>4</v>
      </c>
      <c r="V104" s="114"/>
      <c r="W104" s="114"/>
      <c r="X104" s="114"/>
      <c r="Y104" s="114"/>
      <c r="Z104" s="114"/>
      <c r="AA104" s="114"/>
      <c r="AB104" s="114"/>
      <c r="AC104" s="130">
        <f>SUM(AC83:AC102)</f>
        <v>3115038.6000000006</v>
      </c>
      <c r="AD104" s="88"/>
      <c r="AE104" s="113" t="s">
        <v>4</v>
      </c>
      <c r="AF104" s="114"/>
      <c r="AG104" s="114"/>
      <c r="AH104" s="114"/>
      <c r="AI104" s="114"/>
      <c r="AJ104" s="114"/>
      <c r="AK104" s="114"/>
      <c r="AL104" s="114"/>
      <c r="AM104" s="130">
        <f>SUM(AM83:AM102)</f>
        <v>3379804.2899999996</v>
      </c>
    </row>
    <row r="105" spans="1:39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U106" s="113" t="s">
        <v>8</v>
      </c>
      <c r="V106" s="114"/>
      <c r="W106" s="114"/>
      <c r="X106" s="114"/>
      <c r="Y106" s="114"/>
      <c r="Z106" s="114"/>
      <c r="AA106" s="114"/>
      <c r="AB106" s="114"/>
      <c r="AC106" s="128"/>
      <c r="AD106" s="88"/>
      <c r="AE106" s="113" t="s">
        <v>8</v>
      </c>
      <c r="AF106" s="114"/>
      <c r="AG106" s="114"/>
      <c r="AH106" s="114"/>
      <c r="AI106" s="114"/>
      <c r="AJ106" s="114"/>
      <c r="AK106" s="114"/>
      <c r="AL106" s="114"/>
      <c r="AM106" s="128"/>
    </row>
    <row r="107" spans="1:39" ht="11.1" customHeight="1" x14ac:dyDescent="0.25">
      <c r="A107" s="90" t="s">
        <v>9</v>
      </c>
      <c r="B107" s="95" t="s">
        <v>31</v>
      </c>
      <c r="C107" s="131">
        <f>A83</f>
        <v>18</v>
      </c>
      <c r="D107" s="119" t="s">
        <v>68</v>
      </c>
      <c r="E107" s="132">
        <f>(Assumptions!$D$181+((Assumptions!$D$177-Assumptions!$D$181)*(Assumptions!$D$184)))/Assumptions!$A$215</f>
        <v>4250</v>
      </c>
      <c r="F107" s="119" t="s">
        <v>69</v>
      </c>
      <c r="G107" s="116"/>
      <c r="H107" s="116"/>
      <c r="I107" s="20">
        <f>C107*E107</f>
        <v>76500</v>
      </c>
      <c r="K107" s="90" t="s">
        <v>9</v>
      </c>
      <c r="L107" s="95" t="s">
        <v>31</v>
      </c>
      <c r="M107" s="131">
        <f>K83</f>
        <v>16</v>
      </c>
      <c r="N107" s="119" t="s">
        <v>68</v>
      </c>
      <c r="O107" s="132">
        <f>(Assumptions!$D$181+((Assumptions!$E$177-Assumptions!$D$181)*(Assumptions!$D$184)))/Assumptions!$A$215</f>
        <v>4250</v>
      </c>
      <c r="P107" s="119" t="s">
        <v>69</v>
      </c>
      <c r="Q107" s="116"/>
      <c r="R107" s="116"/>
      <c r="S107" s="20">
        <f>M107*O107</f>
        <v>68000</v>
      </c>
      <c r="U107" s="90" t="s">
        <v>9</v>
      </c>
      <c r="V107" s="95" t="s">
        <v>31</v>
      </c>
      <c r="W107" s="131">
        <f>U83</f>
        <v>14</v>
      </c>
      <c r="X107" s="119" t="s">
        <v>68</v>
      </c>
      <c r="Y107" s="132">
        <f>(Assumptions!$D$181+((Assumptions!$F$177-Assumptions!$D$181)*(Assumptions!$D$184)))/Assumptions!$A$215</f>
        <v>4250</v>
      </c>
      <c r="Z107" s="119" t="s">
        <v>69</v>
      </c>
      <c r="AA107" s="116"/>
      <c r="AB107" s="116"/>
      <c r="AC107" s="121">
        <f>W107*Y107</f>
        <v>59500</v>
      </c>
      <c r="AD107" s="88"/>
      <c r="AE107" s="90" t="s">
        <v>9</v>
      </c>
      <c r="AF107" s="95" t="s">
        <v>31</v>
      </c>
      <c r="AG107" s="131">
        <f>AE83</f>
        <v>14</v>
      </c>
      <c r="AH107" s="119" t="s">
        <v>68</v>
      </c>
      <c r="AI107" s="132">
        <f>(Assumptions!$D$181+((Assumptions!$G$177-Assumptions!$D$181)*(Assumptions!$D$184)))/Assumptions!$A$215</f>
        <v>4250</v>
      </c>
      <c r="AJ107" s="119" t="s">
        <v>69</v>
      </c>
      <c r="AK107" s="116"/>
      <c r="AL107" s="116"/>
      <c r="AM107" s="121">
        <f>AG107*AI107</f>
        <v>59500</v>
      </c>
    </row>
    <row r="108" spans="1:39" ht="11.1" customHeight="1" x14ac:dyDescent="0.25">
      <c r="A108" s="91"/>
      <c r="B108" s="95" t="s">
        <v>70</v>
      </c>
      <c r="C108" s="131">
        <f>A84</f>
        <v>0</v>
      </c>
      <c r="D108" s="119" t="s">
        <v>68</v>
      </c>
      <c r="E108" s="132">
        <f>(Assumptions!$D$181+((Assumptions!$D$177-Assumptions!$D$181)*(Assumptions!$D$184)))/Assumptions!$B$215</f>
        <v>10625</v>
      </c>
      <c r="F108" s="119" t="s">
        <v>69</v>
      </c>
      <c r="G108" s="116"/>
      <c r="H108" s="116"/>
      <c r="I108" s="20">
        <f>C108*E108</f>
        <v>0</v>
      </c>
      <c r="K108" s="91"/>
      <c r="L108" s="95" t="s">
        <v>70</v>
      </c>
      <c r="M108" s="131">
        <f>K84</f>
        <v>0</v>
      </c>
      <c r="N108" s="119" t="s">
        <v>68</v>
      </c>
      <c r="O108" s="132">
        <f>(Assumptions!$D$181+((Assumptions!$E$177-Assumptions!$D$181)*(Assumptions!$D$184)))/Assumptions!$B$215</f>
        <v>10625</v>
      </c>
      <c r="P108" s="119" t="s">
        <v>69</v>
      </c>
      <c r="Q108" s="116"/>
      <c r="R108" s="116"/>
      <c r="S108" s="20">
        <f>M108*O108</f>
        <v>0</v>
      </c>
      <c r="U108" s="91"/>
      <c r="V108" s="95" t="s">
        <v>70</v>
      </c>
      <c r="W108" s="131">
        <f>U84</f>
        <v>0</v>
      </c>
      <c r="X108" s="119" t="s">
        <v>68</v>
      </c>
      <c r="Y108" s="132">
        <f>(Assumptions!$D$181+((Assumptions!$F$177-Assumptions!$D$181)*(Assumptions!$D$184)))/Assumptions!$B$215</f>
        <v>10625</v>
      </c>
      <c r="Z108" s="119" t="s">
        <v>69</v>
      </c>
      <c r="AA108" s="116"/>
      <c r="AB108" s="116"/>
      <c r="AC108" s="121">
        <f>W108*Y108</f>
        <v>0</v>
      </c>
      <c r="AD108" s="88"/>
      <c r="AE108" s="91"/>
      <c r="AF108" s="95" t="s">
        <v>70</v>
      </c>
      <c r="AG108" s="131">
        <f>AE84</f>
        <v>0</v>
      </c>
      <c r="AH108" s="119" t="s">
        <v>68</v>
      </c>
      <c r="AI108" s="132">
        <f>(Assumptions!$D$181+((Assumptions!$G$177-Assumptions!$D$181)*(Assumptions!$D$184)))/Assumptions!$B$215</f>
        <v>10625</v>
      </c>
      <c r="AJ108" s="119" t="s">
        <v>69</v>
      </c>
      <c r="AK108" s="116"/>
      <c r="AL108" s="116"/>
      <c r="AM108" s="121">
        <f>AG108*AI108</f>
        <v>0</v>
      </c>
    </row>
    <row r="109" spans="1:39" ht="11.1" customHeight="1" x14ac:dyDescent="0.25">
      <c r="A109" s="91"/>
      <c r="B109" s="95" t="s">
        <v>65</v>
      </c>
      <c r="C109" s="131">
        <f>A85</f>
        <v>0</v>
      </c>
      <c r="D109" s="119" t="s">
        <v>68</v>
      </c>
      <c r="E109" s="132">
        <f>(Assumptions!$D$181+((Assumptions!$D$177-Assumptions!$D$181)*(Assumptions!$D$184)))/Assumptions!$C$215</f>
        <v>12142.857142857143</v>
      </c>
      <c r="F109" s="119" t="s">
        <v>69</v>
      </c>
      <c r="G109" s="116"/>
      <c r="H109" s="116"/>
      <c r="I109" s="20">
        <f>C109*E109</f>
        <v>0</v>
      </c>
      <c r="K109" s="91"/>
      <c r="L109" s="95" t="s">
        <v>65</v>
      </c>
      <c r="M109" s="131">
        <f>K85</f>
        <v>0</v>
      </c>
      <c r="N109" s="119" t="s">
        <v>68</v>
      </c>
      <c r="O109" s="132">
        <f>(Assumptions!$D$181+((Assumptions!$E$177-Assumptions!$D$181)*(Assumptions!$D$184)))/Assumptions!$C$215</f>
        <v>12142.857142857143</v>
      </c>
      <c r="P109" s="119" t="s">
        <v>69</v>
      </c>
      <c r="Q109" s="116"/>
      <c r="R109" s="116"/>
      <c r="S109" s="20">
        <f>M109*O109</f>
        <v>0</v>
      </c>
      <c r="U109" s="91"/>
      <c r="V109" s="95" t="s">
        <v>65</v>
      </c>
      <c r="W109" s="131">
        <f>U85</f>
        <v>0</v>
      </c>
      <c r="X109" s="119" t="s">
        <v>68</v>
      </c>
      <c r="Y109" s="132">
        <f>(Assumptions!$D$181+((Assumptions!$F$177-Assumptions!$D$181)*(Assumptions!$D$184)))/Assumptions!$C$215</f>
        <v>12142.857142857143</v>
      </c>
      <c r="Z109" s="119" t="s">
        <v>69</v>
      </c>
      <c r="AA109" s="116"/>
      <c r="AB109" s="116"/>
      <c r="AC109" s="121">
        <f>W109*Y109</f>
        <v>0</v>
      </c>
      <c r="AD109" s="88"/>
      <c r="AE109" s="91"/>
      <c r="AF109" s="95" t="s">
        <v>65</v>
      </c>
      <c r="AG109" s="131">
        <f>AE85</f>
        <v>0</v>
      </c>
      <c r="AH109" s="119" t="s">
        <v>68</v>
      </c>
      <c r="AI109" s="132">
        <f>(Assumptions!$D$181+((Assumptions!$G$177-Assumptions!$D$181)*(Assumptions!$D$184)))/Assumptions!$C$215</f>
        <v>12142.857142857143</v>
      </c>
      <c r="AJ109" s="119" t="s">
        <v>69</v>
      </c>
      <c r="AK109" s="116"/>
      <c r="AL109" s="116"/>
      <c r="AM109" s="121">
        <f>AG109*AI109</f>
        <v>0</v>
      </c>
    </row>
    <row r="110" spans="1:39" ht="11.1" customHeight="1" x14ac:dyDescent="0.25">
      <c r="A110" s="91"/>
      <c r="B110" s="95" t="s">
        <v>71</v>
      </c>
      <c r="C110" s="131">
        <f>A86</f>
        <v>0</v>
      </c>
      <c r="D110" s="119" t="s">
        <v>68</v>
      </c>
      <c r="E110" s="132">
        <f>(Assumptions!$D$181+((Assumptions!$D$177-Assumptions!$D$181)*(Assumptions!$D$184)))/Assumptions!$D$215</f>
        <v>17000</v>
      </c>
      <c r="F110" s="119" t="s">
        <v>69</v>
      </c>
      <c r="G110" s="116"/>
      <c r="H110" s="116"/>
      <c r="I110" s="20">
        <f>C110*E110</f>
        <v>0</v>
      </c>
      <c r="K110" s="91"/>
      <c r="L110" s="95" t="s">
        <v>71</v>
      </c>
      <c r="M110" s="131">
        <f>K86</f>
        <v>0</v>
      </c>
      <c r="N110" s="119" t="s">
        <v>68</v>
      </c>
      <c r="O110" s="132">
        <f>(Assumptions!$D$181+((Assumptions!$E$177-Assumptions!$D$181)*(Assumptions!$D$184)))/Assumptions!$D$215</f>
        <v>17000</v>
      </c>
      <c r="P110" s="119" t="s">
        <v>69</v>
      </c>
      <c r="Q110" s="116"/>
      <c r="R110" s="116"/>
      <c r="S110" s="20">
        <f>M110*O110</f>
        <v>0</v>
      </c>
      <c r="U110" s="91"/>
      <c r="V110" s="95" t="s">
        <v>71</v>
      </c>
      <c r="W110" s="131">
        <f>U86</f>
        <v>0</v>
      </c>
      <c r="X110" s="119" t="s">
        <v>68</v>
      </c>
      <c r="Y110" s="132">
        <f>(Assumptions!$D$181+((Assumptions!$F$177-Assumptions!$D$181)*(Assumptions!$D$184)))/Assumptions!$D$215</f>
        <v>17000</v>
      </c>
      <c r="Z110" s="119" t="s">
        <v>69</v>
      </c>
      <c r="AA110" s="116"/>
      <c r="AB110" s="116"/>
      <c r="AC110" s="121">
        <f>W110*Y110</f>
        <v>0</v>
      </c>
      <c r="AD110" s="88"/>
      <c r="AE110" s="91"/>
      <c r="AF110" s="95" t="s">
        <v>71</v>
      </c>
      <c r="AG110" s="131">
        <f>AE86</f>
        <v>0</v>
      </c>
      <c r="AH110" s="119" t="s">
        <v>68</v>
      </c>
      <c r="AI110" s="132">
        <f>(Assumptions!$D$181+((Assumptions!$G$177-Assumptions!$D$181)*(Assumptions!$D$184)))/Assumptions!$D$215</f>
        <v>17000</v>
      </c>
      <c r="AJ110" s="119" t="s">
        <v>69</v>
      </c>
      <c r="AK110" s="116"/>
      <c r="AL110" s="116"/>
      <c r="AM110" s="121">
        <f>AG110*AI110</f>
        <v>0</v>
      </c>
    </row>
    <row r="111" spans="1:39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(Assumptions!$D$181+((Assumptions!$D$177-Assumptions!$D$181)*(Assumptions!$D$184)))/Assumptions!$E$215</f>
        <v>21250</v>
      </c>
      <c r="F111" s="119" t="s">
        <v>69</v>
      </c>
      <c r="G111" s="133" t="s">
        <v>93</v>
      </c>
      <c r="H111" s="134">
        <f>SUM(I107:I111)</f>
        <v>76500</v>
      </c>
      <c r="I111" s="20">
        <f>C111*E111</f>
        <v>0</v>
      </c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(Assumptions!$D$181+((Assumptions!$E$177-Assumptions!$D$181)*(Assumptions!$D$184)))/Assumptions!$E$215</f>
        <v>21250</v>
      </c>
      <c r="P111" s="119" t="s">
        <v>69</v>
      </c>
      <c r="Q111" s="133" t="s">
        <v>93</v>
      </c>
      <c r="R111" s="134">
        <f>SUM(S107:S111)</f>
        <v>68000</v>
      </c>
      <c r="S111" s="20">
        <f>M111*O111</f>
        <v>0</v>
      </c>
      <c r="U111" s="111"/>
      <c r="V111" s="95" t="s">
        <v>72</v>
      </c>
      <c r="W111" s="131">
        <f>U87</f>
        <v>0</v>
      </c>
      <c r="X111" s="119" t="s">
        <v>68</v>
      </c>
      <c r="Y111" s="132">
        <f>(Assumptions!$D$181+((Assumptions!$F$177-Assumptions!$D$181)*(Assumptions!$D$184)))/Assumptions!$E$215</f>
        <v>21250</v>
      </c>
      <c r="Z111" s="119" t="s">
        <v>69</v>
      </c>
      <c r="AA111" s="133" t="s">
        <v>93</v>
      </c>
      <c r="AB111" s="134">
        <f>SUM(AC107:AC111)</f>
        <v>59500</v>
      </c>
      <c r="AC111" s="121">
        <f>W111*Y111</f>
        <v>0</v>
      </c>
      <c r="AD111" s="88"/>
      <c r="AE111" s="111"/>
      <c r="AF111" s="95" t="s">
        <v>72</v>
      </c>
      <c r="AG111" s="131">
        <f>AE87</f>
        <v>0</v>
      </c>
      <c r="AH111" s="119" t="s">
        <v>68</v>
      </c>
      <c r="AI111" s="132">
        <f>(Assumptions!$D$181+((Assumptions!$G$177-Assumptions!$D$181)*(Assumptions!$D$184)))/Assumptions!$E$215</f>
        <v>21250</v>
      </c>
      <c r="AJ111" s="119" t="s">
        <v>69</v>
      </c>
      <c r="AK111" s="133" t="s">
        <v>93</v>
      </c>
      <c r="AL111" s="134">
        <f>SUM(AM107:AM111)</f>
        <v>59500</v>
      </c>
      <c r="AM111" s="121">
        <f>AG111*AI111</f>
        <v>0</v>
      </c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0.01</v>
      </c>
      <c r="F112" s="119"/>
      <c r="G112" s="116"/>
      <c r="H112" s="116"/>
      <c r="I112" s="20">
        <f>SUM(I107:I111)*E112</f>
        <v>765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0.01</v>
      </c>
      <c r="P112" s="119"/>
      <c r="Q112" s="116"/>
      <c r="R112" s="116"/>
      <c r="S112" s="20">
        <f>SUM(S107:S111)*O112</f>
        <v>680</v>
      </c>
      <c r="U112" s="91" t="s">
        <v>73</v>
      </c>
      <c r="V112" s="91"/>
      <c r="W112" s="116"/>
      <c r="X112" s="135"/>
      <c r="Y112" s="136">
        <f>IF(AB111&lt;250000,1%,IF(AB111&lt;500000,3%,IF(AB111&gt;500000,4%)))</f>
        <v>0.01</v>
      </c>
      <c r="Z112" s="119"/>
      <c r="AA112" s="116"/>
      <c r="AB112" s="116"/>
      <c r="AC112" s="121">
        <f>SUM(AC107:AC111)*Y112</f>
        <v>595</v>
      </c>
      <c r="AD112" s="88"/>
      <c r="AE112" s="91" t="s">
        <v>73</v>
      </c>
      <c r="AF112" s="91"/>
      <c r="AG112" s="116"/>
      <c r="AH112" s="135"/>
      <c r="AI112" s="136">
        <f>IF(AL111&lt;250000,1%,IF(AL111&lt;500000,3%,IF(AL111&gt;500000,4%)))</f>
        <v>0.01</v>
      </c>
      <c r="AJ112" s="119"/>
      <c r="AK112" s="116"/>
      <c r="AL112" s="116"/>
      <c r="AM112" s="121">
        <f>SUM(AM107:AM111)*AI112</f>
        <v>595</v>
      </c>
    </row>
    <row r="113" spans="1:39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U113" s="113" t="s">
        <v>10</v>
      </c>
      <c r="V113" s="114"/>
      <c r="W113" s="114"/>
      <c r="X113" s="122"/>
      <c r="Y113" s="114"/>
      <c r="Z113" s="122"/>
      <c r="AA113" s="114"/>
      <c r="AB113" s="114"/>
      <c r="AC113" s="128"/>
      <c r="AD113" s="88"/>
      <c r="AE113" s="113" t="s">
        <v>10</v>
      </c>
      <c r="AF113" s="114"/>
      <c r="AG113" s="114"/>
      <c r="AH113" s="122"/>
      <c r="AI113" s="114"/>
      <c r="AJ113" s="122"/>
      <c r="AK113" s="114"/>
      <c r="AL113" s="114"/>
      <c r="AM113" s="128"/>
    </row>
    <row r="114" spans="1:39" ht="11.1" customHeight="1" x14ac:dyDescent="0.25">
      <c r="A114" s="16"/>
      <c r="B114" s="17" t="str">
        <f>Assumptions!$F$22</f>
        <v>Apartments</v>
      </c>
      <c r="C114" s="120">
        <f>Assumptions!$G$22*Assumptions!$D$22</f>
        <v>1890.6</v>
      </c>
      <c r="D114" s="19" t="s">
        <v>6</v>
      </c>
      <c r="E114" s="15"/>
      <c r="F114" s="79" t="s">
        <v>124</v>
      </c>
      <c r="G114" s="78"/>
      <c r="H114" s="19"/>
      <c r="I114" s="20">
        <f>(A83*C83*C114)+(A84*C84*C115)+(A85*C85*C116)+(A86*C86*C117)+(A87*C87*C118)</f>
        <v>2212002</v>
      </c>
      <c r="K114" s="16"/>
      <c r="L114" s="17" t="str">
        <f>Assumptions!$F$22</f>
        <v>Apartments</v>
      </c>
      <c r="M114" s="120">
        <f>Assumptions!$G$22*Assumptions!$D$22</f>
        <v>1890.6</v>
      </c>
      <c r="N114" s="19" t="s">
        <v>6</v>
      </c>
      <c r="O114" s="15"/>
      <c r="P114" s="79" t="s">
        <v>124</v>
      </c>
      <c r="Q114" s="78"/>
      <c r="R114" s="19"/>
      <c r="S114" s="20">
        <f>(K83*M83*M114)+(K84*M84*M115)+(K85*M85*M116)+(K86*M86*M117)+(K87*M87*M118)</f>
        <v>1966224</v>
      </c>
      <c r="U114" s="117"/>
      <c r="V114" s="95" t="str">
        <f>Assumptions!$F$22</f>
        <v>Apartments</v>
      </c>
      <c r="W114" s="120">
        <f>Assumptions!$G$22*Assumptions!$D$22</f>
        <v>1890.6</v>
      </c>
      <c r="X114" s="119" t="s">
        <v>6</v>
      </c>
      <c r="Y114" s="116"/>
      <c r="Z114" s="137" t="s">
        <v>124</v>
      </c>
      <c r="AA114" s="138"/>
      <c r="AB114" s="119"/>
      <c r="AC114" s="121">
        <f>(U83*W83*W114)+(U84*W84*W115)+(U85*W85*W116)+(U86*W86*W117)+(U87*W87*W118)</f>
        <v>1720446</v>
      </c>
      <c r="AD114" s="88"/>
      <c r="AE114" s="117"/>
      <c r="AF114" s="95" t="str">
        <f>Assumptions!$F$22</f>
        <v>Apartments</v>
      </c>
      <c r="AG114" s="120">
        <f>Assumptions!$G$22*Assumptions!$D$22</f>
        <v>1890.6</v>
      </c>
      <c r="AH114" s="119" t="s">
        <v>6</v>
      </c>
      <c r="AI114" s="116"/>
      <c r="AJ114" s="137" t="s">
        <v>124</v>
      </c>
      <c r="AK114" s="138"/>
      <c r="AL114" s="119"/>
      <c r="AM114" s="121">
        <f>(AE83*AG83*AG114)+(AE84*AG84*AG115)+(AE85*AG85*AG116)+(AE86*AG86*AG117)+(AE87*AG87*AG118)</f>
        <v>1720446</v>
      </c>
    </row>
    <row r="115" spans="1:39" ht="11.1" customHeight="1" x14ac:dyDescent="0.25">
      <c r="A115" s="16"/>
      <c r="B115" s="17" t="str">
        <f>Assumptions!$F$23</f>
        <v>2 bed houses</v>
      </c>
      <c r="C115" s="7">
        <f>Assumptions!$G$23</f>
        <v>1120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1120</v>
      </c>
      <c r="N115" s="19" t="s">
        <v>6</v>
      </c>
      <c r="O115" s="15"/>
      <c r="P115" s="79"/>
      <c r="Q115" s="15"/>
      <c r="R115" s="15"/>
      <c r="S115" s="20"/>
      <c r="U115" s="117"/>
      <c r="V115" s="95" t="str">
        <f>Assumptions!$F$23</f>
        <v>2 bed houses</v>
      </c>
      <c r="W115" s="120">
        <f>Assumptions!$G$23</f>
        <v>1120</v>
      </c>
      <c r="X115" s="119" t="s">
        <v>6</v>
      </c>
      <c r="Y115" s="116"/>
      <c r="Z115" s="137"/>
      <c r="AA115" s="116"/>
      <c r="AB115" s="116"/>
      <c r="AC115" s="121"/>
      <c r="AD115" s="88"/>
      <c r="AE115" s="117"/>
      <c r="AF115" s="95" t="str">
        <f>Assumptions!$F$23</f>
        <v>2 bed houses</v>
      </c>
      <c r="AG115" s="120">
        <f>Assumptions!$G$23</f>
        <v>1120</v>
      </c>
      <c r="AH115" s="119" t="s">
        <v>6</v>
      </c>
      <c r="AI115" s="116"/>
      <c r="AJ115" s="137"/>
      <c r="AK115" s="116"/>
      <c r="AL115" s="116"/>
      <c r="AM115" s="121"/>
    </row>
    <row r="116" spans="1:39" ht="11.1" customHeight="1" x14ac:dyDescent="0.25">
      <c r="A116" s="16"/>
      <c r="B116" s="17" t="str">
        <f>Assumptions!$F$24</f>
        <v>3 Bed houses</v>
      </c>
      <c r="C116" s="7">
        <f>Assumptions!$G$24</f>
        <v>1120</v>
      </c>
      <c r="D116" s="19" t="s">
        <v>6</v>
      </c>
      <c r="E116" s="15"/>
      <c r="F116" s="79" t="s">
        <v>125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183864</v>
      </c>
      <c r="K116" s="16"/>
      <c r="L116" s="17" t="str">
        <f>Assumptions!$F$24</f>
        <v>3 Bed houses</v>
      </c>
      <c r="M116" s="7">
        <f>Assumptions!$G$24</f>
        <v>1120</v>
      </c>
      <c r="N116" s="19" t="s">
        <v>6</v>
      </c>
      <c r="O116" s="15"/>
      <c r="P116" s="79" t="s">
        <v>125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367728</v>
      </c>
      <c r="U116" s="117"/>
      <c r="V116" s="95" t="str">
        <f>Assumptions!$F$24</f>
        <v>3 Bed houses</v>
      </c>
      <c r="W116" s="120">
        <f>Assumptions!$G$24</f>
        <v>1120</v>
      </c>
      <c r="X116" s="119" t="s">
        <v>6</v>
      </c>
      <c r="Y116" s="116"/>
      <c r="Z116" s="137" t="s">
        <v>125</v>
      </c>
      <c r="AA116" s="116"/>
      <c r="AB116" s="116"/>
      <c r="AC116" s="121">
        <f>(U90*W90*Assumptions!$D$220)+(U91*W91*Assumptions!$D$221)+(U92*W92*Assumptions!$D$222)+(U95*W95*Assumptions!$D$225)+(U96*W96*Assumptions!$D$226)+(U97*W97*Assumptions!$D$227)+(U100*W100*Assumptions!$D$230)+(U101*W101*Assumptions!$D$231)+(U102*W102*Assumptions!$D$232)</f>
        <v>551592</v>
      </c>
      <c r="AD116" s="88"/>
      <c r="AE116" s="117"/>
      <c r="AF116" s="95" t="str">
        <f>Assumptions!$F$24</f>
        <v>3 Bed houses</v>
      </c>
      <c r="AG116" s="120">
        <f>Assumptions!$G$24</f>
        <v>1120</v>
      </c>
      <c r="AH116" s="119" t="s">
        <v>6</v>
      </c>
      <c r="AI116" s="116"/>
      <c r="AJ116" s="137" t="s">
        <v>125</v>
      </c>
      <c r="AK116" s="116"/>
      <c r="AL116" s="116"/>
      <c r="AM116" s="121">
        <f>(AE90*AG90*Assumptions!$D$220)+(AE91*AG91*Assumptions!$D$221)+(AE92*AG92*Assumptions!$D$222)+(AE95*AG95*Assumptions!$D$225)+(AE96*AG96*Assumptions!$D$226)+(AE97*AG97*Assumptions!$D$227)+(AE100*AG100*Assumptions!$D$230)+(AE101*AG101*Assumptions!$D$231)+(AE102*AG102*Assumptions!$D$232)</f>
        <v>551592</v>
      </c>
    </row>
    <row r="117" spans="1:39" ht="11.1" customHeight="1" x14ac:dyDescent="0.25">
      <c r="A117" s="16"/>
      <c r="B117" s="17" t="str">
        <f>Assumptions!$F$25</f>
        <v>4 bed houses</v>
      </c>
      <c r="C117" s="7">
        <f>Assumptions!$G$25</f>
        <v>1120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1120</v>
      </c>
      <c r="N117" s="19" t="s">
        <v>6</v>
      </c>
      <c r="O117" s="15"/>
      <c r="P117" s="19"/>
      <c r="Q117" s="15"/>
      <c r="R117" s="15"/>
      <c r="S117" s="20"/>
      <c r="U117" s="117"/>
      <c r="V117" s="95" t="str">
        <f>Assumptions!$F$25</f>
        <v>4 bed houses</v>
      </c>
      <c r="W117" s="120">
        <f>Assumptions!$G$25</f>
        <v>1120</v>
      </c>
      <c r="X117" s="119" t="s">
        <v>6</v>
      </c>
      <c r="Y117" s="116"/>
      <c r="Z117" s="119"/>
      <c r="AA117" s="116"/>
      <c r="AB117" s="116"/>
      <c r="AC117" s="121"/>
      <c r="AD117" s="88"/>
      <c r="AE117" s="117"/>
      <c r="AF117" s="95" t="str">
        <f>Assumptions!$F$25</f>
        <v>4 bed houses</v>
      </c>
      <c r="AG117" s="120">
        <f>Assumptions!$G$25</f>
        <v>1120</v>
      </c>
      <c r="AH117" s="119" t="s">
        <v>6</v>
      </c>
      <c r="AI117" s="116"/>
      <c r="AJ117" s="119"/>
      <c r="AK117" s="116"/>
      <c r="AL117" s="116"/>
      <c r="AM117" s="121"/>
    </row>
    <row r="118" spans="1:39" ht="11.1" customHeight="1" x14ac:dyDescent="0.25">
      <c r="A118" s="16"/>
      <c r="B118" s="17" t="str">
        <f>Assumptions!$F$26</f>
        <v>5 bed house</v>
      </c>
      <c r="C118" s="7">
        <f>Assumptions!$G$26</f>
        <v>1120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1120</v>
      </c>
      <c r="N118" s="19" t="s">
        <v>6</v>
      </c>
      <c r="O118" s="15"/>
      <c r="P118" s="19"/>
      <c r="Q118" s="15"/>
      <c r="R118" s="15"/>
      <c r="S118" s="20"/>
      <c r="U118" s="117"/>
      <c r="V118" s="95" t="str">
        <f>Assumptions!$F$26</f>
        <v>5 bed house</v>
      </c>
      <c r="W118" s="120">
        <f>Assumptions!$G$26</f>
        <v>1120</v>
      </c>
      <c r="X118" s="119" t="s">
        <v>6</v>
      </c>
      <c r="Y118" s="116"/>
      <c r="Z118" s="119"/>
      <c r="AA118" s="116"/>
      <c r="AB118" s="116"/>
      <c r="AC118" s="121"/>
      <c r="AD118" s="88"/>
      <c r="AE118" s="117"/>
      <c r="AF118" s="95" t="str">
        <f>Assumptions!$F$26</f>
        <v>5 bed house</v>
      </c>
      <c r="AG118" s="120">
        <f>Assumptions!$G$26</f>
        <v>1120</v>
      </c>
      <c r="AH118" s="119" t="s">
        <v>6</v>
      </c>
      <c r="AI118" s="116"/>
      <c r="AJ118" s="119"/>
      <c r="AK118" s="116"/>
      <c r="AL118" s="116"/>
      <c r="AM118" s="121"/>
    </row>
    <row r="119" spans="1:39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U119" s="126"/>
      <c r="V119" s="114"/>
      <c r="W119" s="139"/>
      <c r="X119" s="122"/>
      <c r="Y119" s="114"/>
      <c r="Z119" s="122"/>
      <c r="AA119" s="114"/>
      <c r="AB119" s="114"/>
      <c r="AC119" s="128"/>
      <c r="AD119" s="88"/>
      <c r="AE119" s="126"/>
      <c r="AF119" s="114"/>
      <c r="AG119" s="139"/>
      <c r="AH119" s="122"/>
      <c r="AI119" s="114"/>
      <c r="AJ119" s="122"/>
      <c r="AK119" s="114"/>
      <c r="AL119" s="114"/>
      <c r="AM119" s="128"/>
    </row>
    <row r="120" spans="1:39" ht="11.1" customHeight="1" x14ac:dyDescent="0.25">
      <c r="A120" s="6" t="s">
        <v>99</v>
      </c>
      <c r="B120" s="1"/>
      <c r="E120" s="40"/>
      <c r="F120" s="19"/>
      <c r="I120" s="20">
        <f>SUM((A90*E107)+(A91*E108)+(A92*E109)+(A95*E107)+(A96*E108)+(A97*E109)+(A100*E107)+(A101*E108)+(A102*E109))*Assumptions!$D$211</f>
        <v>19307.142857142859</v>
      </c>
      <c r="K120" s="6" t="s">
        <v>99</v>
      </c>
      <c r="L120" s="1"/>
      <c r="O120" s="40"/>
      <c r="P120" s="19"/>
      <c r="S120" s="20">
        <f>SUM((K90*O107)+(K91*O108)+(K92*O109)+(K95*O107)+(K96*O108)+(K97*O109)+(K100*O107)+(K101*O108)+(K102*O109))*Assumptions!$D$211</f>
        <v>38614.285714285717</v>
      </c>
      <c r="U120" s="91" t="s">
        <v>99</v>
      </c>
      <c r="V120" s="111"/>
      <c r="W120" s="88"/>
      <c r="X120" s="88"/>
      <c r="Y120" s="132"/>
      <c r="Z120" s="119"/>
      <c r="AA120" s="88"/>
      <c r="AB120" s="88"/>
      <c r="AC120" s="121">
        <f>SUM((U90*Y107)+(U91*Y108)+(U92*Y109)+(U95*Y107)+(U96*Y108)+(U97*Y109)+(U100*Y107)+(U101*Y108)+(U102*Y109))*Assumptions!$D$211</f>
        <v>57921.428571428572</v>
      </c>
      <c r="AD120" s="88"/>
      <c r="AE120" s="91" t="s">
        <v>99</v>
      </c>
      <c r="AF120" s="111"/>
      <c r="AG120" s="88"/>
      <c r="AH120" s="88"/>
      <c r="AI120" s="132"/>
      <c r="AJ120" s="119"/>
      <c r="AK120" s="88"/>
      <c r="AL120" s="88"/>
      <c r="AM120" s="121">
        <f>SUM((AE90*AI107)+(AE91*AI108)+(AE92*AI109)+(AE95*AI107)+(AE96*AI108)+(AE97*AI109)+(AE100*AI107)+(AE101*AI108)+(AE102*AI109))*Assumptions!$D$211</f>
        <v>57921.428571428572</v>
      </c>
    </row>
    <row r="121" spans="1:39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191669.28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186716.16</v>
      </c>
      <c r="U121" s="91" t="s">
        <v>87</v>
      </c>
      <c r="V121" s="91"/>
      <c r="W121" s="116"/>
      <c r="X121" s="116"/>
      <c r="Y121" s="140">
        <f>Assumptions!$E$41</f>
        <v>0.08</v>
      </c>
      <c r="Z121" s="119" t="s">
        <v>13</v>
      </c>
      <c r="AA121" s="116"/>
      <c r="AB121" s="116"/>
      <c r="AC121" s="121">
        <f>SUM(AC114:AC118)*Y121</f>
        <v>181763.04</v>
      </c>
      <c r="AD121" s="88"/>
      <c r="AE121" s="91" t="s">
        <v>87</v>
      </c>
      <c r="AF121" s="91"/>
      <c r="AG121" s="116"/>
      <c r="AH121" s="116"/>
      <c r="AI121" s="140">
        <f>Assumptions!$E$41</f>
        <v>0.08</v>
      </c>
      <c r="AJ121" s="119" t="s">
        <v>13</v>
      </c>
      <c r="AK121" s="116"/>
      <c r="AL121" s="116"/>
      <c r="AM121" s="121">
        <f>SUM(AM114:AM118)*AI121</f>
        <v>181763.04</v>
      </c>
    </row>
    <row r="122" spans="1:39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15036.315000000001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16233.461999999998</v>
      </c>
      <c r="U122" s="91" t="s">
        <v>14</v>
      </c>
      <c r="V122" s="91"/>
      <c r="W122" s="116"/>
      <c r="X122" s="116"/>
      <c r="Y122" s="140">
        <f>Assumptions!$E$42</f>
        <v>5.0000000000000001E-3</v>
      </c>
      <c r="Z122" s="119" t="s">
        <v>15</v>
      </c>
      <c r="AA122" s="116"/>
      <c r="AB122" s="116"/>
      <c r="AC122" s="121">
        <f>AC104*Y122</f>
        <v>15575.193000000003</v>
      </c>
      <c r="AD122" s="88"/>
      <c r="AE122" s="91" t="s">
        <v>14</v>
      </c>
      <c r="AF122" s="91"/>
      <c r="AG122" s="116"/>
      <c r="AH122" s="116"/>
      <c r="AI122" s="140">
        <f>Assumptions!$E$42</f>
        <v>5.0000000000000001E-3</v>
      </c>
      <c r="AJ122" s="119" t="s">
        <v>15</v>
      </c>
      <c r="AK122" s="116"/>
      <c r="AL122" s="116"/>
      <c r="AM122" s="121">
        <f>AM104*AI122</f>
        <v>16899.021449999997</v>
      </c>
    </row>
    <row r="123" spans="1:39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26354.525999999998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25673.471999999998</v>
      </c>
      <c r="U123" s="91" t="s">
        <v>16</v>
      </c>
      <c r="V123" s="91"/>
      <c r="W123" s="116"/>
      <c r="X123" s="116"/>
      <c r="Y123" s="140">
        <f>Assumptions!$E$43</f>
        <v>1.0999999999999999E-2</v>
      </c>
      <c r="Z123" s="119" t="s">
        <v>13</v>
      </c>
      <c r="AA123" s="116"/>
      <c r="AB123" s="116"/>
      <c r="AC123" s="121">
        <f>SUM(AC114:AC118)*Y123</f>
        <v>24992.417999999998</v>
      </c>
      <c r="AD123" s="88"/>
      <c r="AE123" s="91" t="s">
        <v>16</v>
      </c>
      <c r="AF123" s="91"/>
      <c r="AG123" s="116"/>
      <c r="AH123" s="116"/>
      <c r="AI123" s="140">
        <f>Assumptions!$E$43</f>
        <v>1.0999999999999999E-2</v>
      </c>
      <c r="AJ123" s="119" t="s">
        <v>13</v>
      </c>
      <c r="AK123" s="116"/>
      <c r="AL123" s="116"/>
      <c r="AM123" s="121">
        <f>SUM(AM114:AM118)*AI123</f>
        <v>24992.417999999998</v>
      </c>
    </row>
    <row r="124" spans="1:39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56160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56160</v>
      </c>
      <c r="U124" s="91" t="s">
        <v>17</v>
      </c>
      <c r="V124" s="91"/>
      <c r="W124" s="116"/>
      <c r="X124" s="116"/>
      <c r="Y124" s="140">
        <f>Assumptions!$E$44</f>
        <v>0.02</v>
      </c>
      <c r="Z124" s="119" t="s">
        <v>45</v>
      </c>
      <c r="AA124" s="116"/>
      <c r="AB124" s="116"/>
      <c r="AC124" s="121">
        <f>SUM(AC83:AC87)*Y124</f>
        <v>49140</v>
      </c>
      <c r="AD124" s="88"/>
      <c r="AE124" s="91" t="s">
        <v>17</v>
      </c>
      <c r="AF124" s="91"/>
      <c r="AG124" s="116"/>
      <c r="AH124" s="116"/>
      <c r="AI124" s="140">
        <f>Assumptions!$E$44</f>
        <v>0.02</v>
      </c>
      <c r="AJ124" s="119" t="s">
        <v>45</v>
      </c>
      <c r="AK124" s="116"/>
      <c r="AL124" s="116"/>
      <c r="AM124" s="121">
        <f>SUM(AM83:AM87)*AI124</f>
        <v>51924.6</v>
      </c>
    </row>
    <row r="125" spans="1:39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120758.65714285715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118628.3142857143</v>
      </c>
      <c r="U125" s="91" t="s">
        <v>18</v>
      </c>
      <c r="V125" s="91"/>
      <c r="W125" s="141"/>
      <c r="X125" s="116"/>
      <c r="Y125" s="140">
        <f>Assumptions!$E$45</f>
        <v>0.05</v>
      </c>
      <c r="Z125" s="119" t="s">
        <v>13</v>
      </c>
      <c r="AA125" s="116"/>
      <c r="AB125" s="116"/>
      <c r="AC125" s="121">
        <f>SUM(AC114:AC120)*Y125</f>
        <v>116497.97142857144</v>
      </c>
      <c r="AD125" s="88"/>
      <c r="AE125" s="91" t="s">
        <v>18</v>
      </c>
      <c r="AF125" s="91"/>
      <c r="AG125" s="141"/>
      <c r="AH125" s="116"/>
      <c r="AI125" s="140">
        <f>Assumptions!$E$45</f>
        <v>0.05</v>
      </c>
      <c r="AJ125" s="119" t="s">
        <v>13</v>
      </c>
      <c r="AK125" s="116"/>
      <c r="AL125" s="116"/>
      <c r="AM125" s="121">
        <f>SUM(AM114:AM120)*AI125</f>
        <v>116497.97142857144</v>
      </c>
    </row>
    <row r="126" spans="1:39" ht="11.1" customHeight="1" x14ac:dyDescent="0.25">
      <c r="A126" s="6" t="s">
        <v>19</v>
      </c>
      <c r="B126" s="1"/>
      <c r="E126" s="59">
        <f>Assumptions!$E$46</f>
        <v>3000</v>
      </c>
      <c r="F126" s="19" t="s">
        <v>46</v>
      </c>
      <c r="I126" s="23">
        <f>A103*E126</f>
        <v>60000</v>
      </c>
      <c r="K126" s="6" t="s">
        <v>19</v>
      </c>
      <c r="L126" s="1"/>
      <c r="O126" s="59">
        <f>Assumptions!$E$46</f>
        <v>3000</v>
      </c>
      <c r="P126" s="19" t="s">
        <v>46</v>
      </c>
      <c r="S126" s="23">
        <f>K103*O126</f>
        <v>60000</v>
      </c>
      <c r="U126" s="91" t="s">
        <v>19</v>
      </c>
      <c r="V126" s="111"/>
      <c r="W126" s="88"/>
      <c r="X126" s="88"/>
      <c r="Y126" s="142">
        <f>Assumptions!$E$46</f>
        <v>3000</v>
      </c>
      <c r="Z126" s="119" t="s">
        <v>46</v>
      </c>
      <c r="AA126" s="88"/>
      <c r="AB126" s="88"/>
      <c r="AC126" s="124">
        <f>U103*Y126</f>
        <v>60000.000000000007</v>
      </c>
      <c r="AD126" s="88"/>
      <c r="AE126" s="91" t="s">
        <v>19</v>
      </c>
      <c r="AF126" s="111"/>
      <c r="AG126" s="88"/>
      <c r="AH126" s="88"/>
      <c r="AI126" s="142">
        <f>Assumptions!$E$46</f>
        <v>3000</v>
      </c>
      <c r="AJ126" s="119" t="s">
        <v>46</v>
      </c>
      <c r="AK126" s="88"/>
      <c r="AL126" s="88"/>
      <c r="AM126" s="124">
        <f>AE103*AI126</f>
        <v>60000.000000000007</v>
      </c>
    </row>
    <row r="127" spans="1:39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118116.28068894314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115538.26971868861</v>
      </c>
      <c r="U127" s="91" t="s">
        <v>88</v>
      </c>
      <c r="V127" s="91"/>
      <c r="W127" s="136">
        <f>Assumptions!$C$47</f>
        <v>0.05</v>
      </c>
      <c r="X127" s="132">
        <f>Assumptions!$D$47</f>
        <v>12</v>
      </c>
      <c r="Y127" s="119" t="s">
        <v>21</v>
      </c>
      <c r="Z127" s="116"/>
      <c r="AA127" s="132">
        <f>Assumptions!$G$47</f>
        <v>6</v>
      </c>
      <c r="AB127" s="119" t="s">
        <v>79</v>
      </c>
      <c r="AC127" s="121">
        <f>(((SUM(AC107:AC112)*POWER((1+W127/12),((X127+AA127)/12)*12))-SUM(AC107:AC112))      +           ((((SUM(AC114:AC126)*POWER((1+W127/12),((X127+AA127)/12)*12))-SUM(AC114:AC126))*0.5)))</f>
        <v>112615.37689739377</v>
      </c>
      <c r="AD127" s="88"/>
      <c r="AE127" s="91" t="s">
        <v>88</v>
      </c>
      <c r="AF127" s="91"/>
      <c r="AG127" s="136">
        <f>Assumptions!$C$47</f>
        <v>0.05</v>
      </c>
      <c r="AH127" s="132">
        <f>Assumptions!$D$47</f>
        <v>12</v>
      </c>
      <c r="AI127" s="119" t="s">
        <v>21</v>
      </c>
      <c r="AJ127" s="116"/>
      <c r="AK127" s="132">
        <f>Assumptions!$G$47</f>
        <v>6</v>
      </c>
      <c r="AL127" s="119" t="s">
        <v>79</v>
      </c>
      <c r="AM127" s="121">
        <f>(((SUM(AM107:AM112)*POWER((1+AG127/12),((AH127+AK127)/12)*12))-SUM(AM107:AM112))      +           ((((SUM(AM114:AM126)*POWER((1+AG127/12),((AH127+AK127)/12)*12))-SUM(AM114:AM126))*0.5)))</f>
        <v>112775.02264342997</v>
      </c>
    </row>
    <row r="128" spans="1:39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29024.169209999996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28446.576940000003</v>
      </c>
      <c r="U128" s="91" t="s">
        <v>22</v>
      </c>
      <c r="V128" s="91"/>
      <c r="W128" s="136">
        <f>Assumptions!$C$48</f>
        <v>0.01</v>
      </c>
      <c r="X128" s="119" t="s">
        <v>23</v>
      </c>
      <c r="Y128" s="116"/>
      <c r="Z128" s="116"/>
      <c r="AA128" s="116"/>
      <c r="AB128" s="116"/>
      <c r="AC128" s="121">
        <f>SUM(AC107:AC125)*W128</f>
        <v>27780.230510000001</v>
      </c>
      <c r="AD128" s="88"/>
      <c r="AE128" s="91" t="s">
        <v>22</v>
      </c>
      <c r="AF128" s="91"/>
      <c r="AG128" s="136">
        <f>Assumptions!$C$48</f>
        <v>0.01</v>
      </c>
      <c r="AH128" s="119" t="s">
        <v>23</v>
      </c>
      <c r="AI128" s="116"/>
      <c r="AJ128" s="116"/>
      <c r="AK128" s="116"/>
      <c r="AL128" s="116"/>
      <c r="AM128" s="121">
        <f>SUM(AM107:AM125)*AG128</f>
        <v>27821.314794500002</v>
      </c>
    </row>
    <row r="129" spans="1:39" ht="11.1" customHeight="1" x14ac:dyDescent="0.25">
      <c r="A129" s="6" t="s">
        <v>24</v>
      </c>
      <c r="B129" s="6"/>
      <c r="C129" s="61" t="s">
        <v>103</v>
      </c>
      <c r="D129" s="32">
        <f>Assumptions!$D$49</f>
        <v>0.2</v>
      </c>
      <c r="E129" s="19" t="s">
        <v>25</v>
      </c>
      <c r="F129" s="61" t="s">
        <v>104</v>
      </c>
      <c r="G129" s="32">
        <f>Assumptions!$G$49</f>
        <v>0.06</v>
      </c>
      <c r="H129" s="19" t="s">
        <v>127</v>
      </c>
      <c r="I129" s="20">
        <f>SUM(I83:I87)*D129+I116*G129</f>
        <v>572631.84</v>
      </c>
      <c r="K129" s="6" t="s">
        <v>24</v>
      </c>
      <c r="L129" s="6"/>
      <c r="M129" s="61" t="s">
        <v>103</v>
      </c>
      <c r="N129" s="32">
        <f>Assumptions!$D$49</f>
        <v>0.2</v>
      </c>
      <c r="O129" s="19" t="s">
        <v>25</v>
      </c>
      <c r="P129" s="61" t="s">
        <v>104</v>
      </c>
      <c r="Q129" s="32">
        <f>Assumptions!$G$49</f>
        <v>0.06</v>
      </c>
      <c r="R129" s="19" t="s">
        <v>127</v>
      </c>
      <c r="S129" s="20">
        <f>SUM(S83:S87)*N129+S116*Q129</f>
        <v>583663.68000000005</v>
      </c>
      <c r="U129" s="91" t="s">
        <v>24</v>
      </c>
      <c r="V129" s="91"/>
      <c r="W129" s="133" t="s">
        <v>103</v>
      </c>
      <c r="X129" s="136">
        <f>Assumptions!$D$49</f>
        <v>0.2</v>
      </c>
      <c r="Y129" s="119" t="s">
        <v>25</v>
      </c>
      <c r="Z129" s="133" t="s">
        <v>104</v>
      </c>
      <c r="AA129" s="136">
        <f>Assumptions!$G$49</f>
        <v>0.06</v>
      </c>
      <c r="AB129" s="119" t="s">
        <v>127</v>
      </c>
      <c r="AC129" s="121">
        <f>SUM(AC83:AC87)*X129+AC116*AA129</f>
        <v>524495.52</v>
      </c>
      <c r="AD129" s="88"/>
      <c r="AE129" s="91" t="s">
        <v>24</v>
      </c>
      <c r="AF129" s="91"/>
      <c r="AG129" s="133" t="s">
        <v>103</v>
      </c>
      <c r="AH129" s="136">
        <f>Assumptions!$D$49</f>
        <v>0.2</v>
      </c>
      <c r="AI129" s="119" t="s">
        <v>25</v>
      </c>
      <c r="AJ129" s="133" t="s">
        <v>104</v>
      </c>
      <c r="AK129" s="136">
        <f>Assumptions!$G$49</f>
        <v>0.06</v>
      </c>
      <c r="AL129" s="119" t="s">
        <v>127</v>
      </c>
      <c r="AM129" s="121">
        <f>SUM(AM83:AM87)*AH129+AM116*AK129</f>
        <v>552341.52</v>
      </c>
    </row>
    <row r="130" spans="1:39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U130" s="114"/>
      <c r="V130" s="114"/>
      <c r="W130" s="114"/>
      <c r="X130" s="114"/>
      <c r="Y130" s="114"/>
      <c r="Z130" s="114"/>
      <c r="AA130" s="114"/>
      <c r="AB130" s="114"/>
      <c r="AC130" s="128"/>
      <c r="AD130" s="88"/>
      <c r="AE130" s="114"/>
      <c r="AF130" s="114"/>
      <c r="AG130" s="114"/>
      <c r="AH130" s="114"/>
      <c r="AI130" s="114"/>
      <c r="AJ130" s="114"/>
      <c r="AK130" s="114"/>
      <c r="AL130" s="114"/>
      <c r="AM130" s="128"/>
    </row>
    <row r="131" spans="1:39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3682189.2108989428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3632306.2206586888</v>
      </c>
      <c r="U131" s="113" t="s">
        <v>26</v>
      </c>
      <c r="V131" s="114"/>
      <c r="W131" s="114"/>
      <c r="X131" s="114"/>
      <c r="Y131" s="114"/>
      <c r="Z131" s="114"/>
      <c r="AA131" s="114"/>
      <c r="AB131" s="114"/>
      <c r="AC131" s="130">
        <f>SUM(AC107:AC130)</f>
        <v>3502914.1784073939</v>
      </c>
      <c r="AD131" s="88"/>
      <c r="AE131" s="113" t="s">
        <v>26</v>
      </c>
      <c r="AF131" s="114"/>
      <c r="AG131" s="114"/>
      <c r="AH131" s="114"/>
      <c r="AI131" s="114"/>
      <c r="AJ131" s="114"/>
      <c r="AK131" s="114"/>
      <c r="AL131" s="114"/>
      <c r="AM131" s="130">
        <f>SUM(AM107:AM130)</f>
        <v>3535069.3368879301</v>
      </c>
    </row>
    <row r="132" spans="1:39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U132" s="116"/>
      <c r="V132" s="116"/>
      <c r="W132" s="116"/>
      <c r="X132" s="116"/>
      <c r="Y132" s="116"/>
      <c r="Z132" s="116"/>
      <c r="AA132" s="116"/>
      <c r="AB132" s="116"/>
      <c r="AC132" s="143"/>
      <c r="AD132" s="88"/>
      <c r="AE132" s="116"/>
      <c r="AF132" s="116"/>
      <c r="AG132" s="116"/>
      <c r="AH132" s="116"/>
      <c r="AI132" s="116"/>
      <c r="AJ132" s="116"/>
      <c r="AK132" s="116"/>
      <c r="AL132" s="116"/>
      <c r="AM132" s="143"/>
    </row>
    <row r="133" spans="1:39" ht="11.1" customHeight="1" x14ac:dyDescent="0.25">
      <c r="A133" s="36" t="s">
        <v>129</v>
      </c>
      <c r="B133" s="37"/>
      <c r="C133" s="37"/>
      <c r="D133" s="37"/>
      <c r="E133" s="37"/>
      <c r="F133" s="37"/>
      <c r="G133" s="37"/>
      <c r="H133" s="37"/>
      <c r="I133" s="38">
        <f>I104-I131</f>
        <v>-674926.21089894278</v>
      </c>
      <c r="K133" s="36" t="s">
        <v>129</v>
      </c>
      <c r="L133" s="37"/>
      <c r="M133" s="37"/>
      <c r="N133" s="37"/>
      <c r="O133" s="37"/>
      <c r="P133" s="37"/>
      <c r="Q133" s="37"/>
      <c r="R133" s="37"/>
      <c r="S133" s="38">
        <f>S104-S131</f>
        <v>-385613.82065868936</v>
      </c>
      <c r="U133" s="144" t="s">
        <v>129</v>
      </c>
      <c r="V133" s="145"/>
      <c r="W133" s="145"/>
      <c r="X133" s="145"/>
      <c r="Y133" s="145"/>
      <c r="Z133" s="145"/>
      <c r="AA133" s="145"/>
      <c r="AB133" s="145"/>
      <c r="AC133" s="146">
        <f>AC104-AC131</f>
        <v>-387875.5784073933</v>
      </c>
      <c r="AD133" s="88"/>
      <c r="AE133" s="144" t="s">
        <v>129</v>
      </c>
      <c r="AF133" s="145"/>
      <c r="AG133" s="145"/>
      <c r="AH133" s="145"/>
      <c r="AI133" s="145"/>
      <c r="AJ133" s="145"/>
      <c r="AK133" s="145"/>
      <c r="AL133" s="145"/>
      <c r="AM133" s="146">
        <f>AM104-AM131</f>
        <v>-155265.04688793048</v>
      </c>
    </row>
    <row r="134" spans="1:39" ht="11.1" customHeight="1" x14ac:dyDescent="0.25">
      <c r="A134" s="36" t="s">
        <v>128</v>
      </c>
      <c r="B134" s="37"/>
      <c r="C134" s="37"/>
      <c r="D134" s="37"/>
      <c r="E134" s="37"/>
      <c r="F134" s="37"/>
      <c r="G134" s="37"/>
      <c r="H134" s="37"/>
      <c r="I134" s="38">
        <f>I133/D80</f>
        <v>-576.86000931533567</v>
      </c>
      <c r="K134" s="36" t="s">
        <v>128</v>
      </c>
      <c r="L134" s="37"/>
      <c r="M134" s="37"/>
      <c r="N134" s="37"/>
      <c r="O134" s="37"/>
      <c r="P134" s="37"/>
      <c r="Q134" s="37"/>
      <c r="R134" s="37"/>
      <c r="S134" s="38">
        <f>S133/N80</f>
        <v>-370.78251986412437</v>
      </c>
      <c r="U134" s="144" t="s">
        <v>128</v>
      </c>
      <c r="V134" s="145"/>
      <c r="W134" s="145"/>
      <c r="X134" s="145"/>
      <c r="Y134" s="145"/>
      <c r="Z134" s="145"/>
      <c r="AA134" s="145"/>
      <c r="AB134" s="145"/>
      <c r="AC134" s="146">
        <f>AC133/X80</f>
        <v>-426.23689934878382</v>
      </c>
      <c r="AD134" s="88"/>
      <c r="AE134" s="144" t="s">
        <v>128</v>
      </c>
      <c r="AF134" s="145"/>
      <c r="AG134" s="145"/>
      <c r="AH134" s="145"/>
      <c r="AI134" s="145"/>
      <c r="AJ134" s="145"/>
      <c r="AK134" s="145"/>
      <c r="AL134" s="145"/>
      <c r="AM134" s="146">
        <f>AM133/AH80</f>
        <v>-170.62093064607745</v>
      </c>
    </row>
    <row r="135" spans="1:39" ht="11.1" customHeight="1" x14ac:dyDescent="0.25"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</row>
    <row r="136" spans="1:39" ht="11.1" customHeight="1" x14ac:dyDescent="0.25"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</row>
    <row r="137" spans="1:39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U137" s="84"/>
      <c r="V137" s="85"/>
      <c r="W137" s="85"/>
      <c r="X137" s="86"/>
      <c r="Y137" s="87"/>
      <c r="Z137" s="87"/>
      <c r="AA137" s="87"/>
      <c r="AB137" s="87"/>
      <c r="AC137" s="87"/>
      <c r="AD137" s="88"/>
      <c r="AE137" s="84"/>
      <c r="AF137" s="85"/>
      <c r="AG137" s="85"/>
      <c r="AH137" s="86"/>
      <c r="AI137" s="87"/>
      <c r="AJ137" s="87"/>
      <c r="AK137" s="87"/>
      <c r="AL137" s="87"/>
      <c r="AM137" s="87"/>
    </row>
    <row r="138" spans="1:39" ht="11.1" customHeight="1" x14ac:dyDescent="0.25">
      <c r="A138" s="2"/>
      <c r="B138" s="2"/>
      <c r="C138" s="2"/>
      <c r="D138" s="338" t="s">
        <v>54</v>
      </c>
      <c r="E138" s="338"/>
      <c r="F138" s="338"/>
      <c r="G138" s="338"/>
      <c r="H138" s="338"/>
      <c r="I138" s="338"/>
      <c r="K138" s="2"/>
      <c r="L138" s="2"/>
      <c r="M138" s="2"/>
      <c r="N138" s="338" t="s">
        <v>54</v>
      </c>
      <c r="O138" s="338"/>
      <c r="P138" s="338"/>
      <c r="Q138" s="338"/>
      <c r="R138" s="338"/>
      <c r="S138" s="338"/>
      <c r="U138" s="84"/>
      <c r="V138" s="84"/>
      <c r="W138" s="84"/>
      <c r="X138" s="337" t="s">
        <v>54</v>
      </c>
      <c r="Y138" s="337"/>
      <c r="Z138" s="337"/>
      <c r="AA138" s="337"/>
      <c r="AB138" s="337"/>
      <c r="AC138" s="337"/>
      <c r="AD138" s="88"/>
      <c r="AE138" s="84"/>
      <c r="AF138" s="84"/>
      <c r="AG138" s="84"/>
      <c r="AH138" s="337" t="s">
        <v>54</v>
      </c>
      <c r="AI138" s="337"/>
      <c r="AJ138" s="337"/>
      <c r="AK138" s="337"/>
      <c r="AL138" s="337"/>
      <c r="AM138" s="337"/>
    </row>
    <row r="139" spans="1:39" ht="11.1" customHeight="1" x14ac:dyDescent="0.25">
      <c r="A139" s="2"/>
      <c r="B139" s="2"/>
      <c r="C139" s="2"/>
      <c r="D139" s="338"/>
      <c r="E139" s="338"/>
      <c r="F139" s="338"/>
      <c r="G139" s="338"/>
      <c r="H139" s="338"/>
      <c r="I139" s="338"/>
      <c r="K139" s="2"/>
      <c r="L139" s="2"/>
      <c r="M139" s="2"/>
      <c r="N139" s="338"/>
      <c r="O139" s="338"/>
      <c r="P139" s="338"/>
      <c r="Q139" s="338"/>
      <c r="R139" s="338"/>
      <c r="S139" s="338"/>
      <c r="U139" s="84"/>
      <c r="V139" s="84"/>
      <c r="W139" s="84"/>
      <c r="X139" s="337"/>
      <c r="Y139" s="337"/>
      <c r="Z139" s="337"/>
      <c r="AA139" s="337"/>
      <c r="AB139" s="337"/>
      <c r="AC139" s="337"/>
      <c r="AD139" s="88"/>
      <c r="AE139" s="84"/>
      <c r="AF139" s="84"/>
      <c r="AG139" s="84"/>
      <c r="AH139" s="337"/>
      <c r="AI139" s="337"/>
      <c r="AJ139" s="337"/>
      <c r="AK139" s="337"/>
      <c r="AL139" s="337"/>
      <c r="AM139" s="337"/>
    </row>
    <row r="140" spans="1:39" ht="11.1" customHeight="1" x14ac:dyDescent="0.25">
      <c r="A140" s="2"/>
      <c r="B140" s="2"/>
      <c r="C140" s="2"/>
      <c r="D140" s="338"/>
      <c r="E140" s="338"/>
      <c r="F140" s="338"/>
      <c r="G140" s="338"/>
      <c r="H140" s="338"/>
      <c r="I140" s="338"/>
      <c r="K140" s="2"/>
      <c r="L140" s="2"/>
      <c r="M140" s="2"/>
      <c r="N140" s="338"/>
      <c r="O140" s="338"/>
      <c r="P140" s="338"/>
      <c r="Q140" s="338"/>
      <c r="R140" s="338"/>
      <c r="S140" s="338"/>
      <c r="U140" s="84"/>
      <c r="V140" s="84"/>
      <c r="W140" s="84"/>
      <c r="X140" s="337"/>
      <c r="Y140" s="337"/>
      <c r="Z140" s="337"/>
      <c r="AA140" s="337"/>
      <c r="AB140" s="337"/>
      <c r="AC140" s="337"/>
      <c r="AD140" s="88"/>
      <c r="AE140" s="84"/>
      <c r="AF140" s="84"/>
      <c r="AG140" s="84"/>
      <c r="AH140" s="337"/>
      <c r="AI140" s="337"/>
      <c r="AJ140" s="337"/>
      <c r="AK140" s="337"/>
      <c r="AL140" s="337"/>
      <c r="AM140" s="337"/>
    </row>
    <row r="141" spans="1:39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U141" s="84"/>
      <c r="V141" s="84"/>
      <c r="W141" s="84"/>
      <c r="X141" s="89"/>
      <c r="Y141" s="89"/>
      <c r="Z141" s="89"/>
      <c r="AA141" s="89"/>
      <c r="AB141" s="89"/>
      <c r="AC141" s="89"/>
      <c r="AD141" s="88"/>
      <c r="AE141" s="84"/>
      <c r="AF141" s="84"/>
      <c r="AG141" s="84"/>
      <c r="AH141" s="89"/>
      <c r="AI141" s="89"/>
      <c r="AJ141" s="89"/>
      <c r="AK141" s="89"/>
      <c r="AL141" s="89"/>
      <c r="AM141" s="89"/>
    </row>
    <row r="142" spans="1:39" ht="11.1" customHeight="1" x14ac:dyDescent="0.25">
      <c r="A142" s="5" t="s">
        <v>0</v>
      </c>
      <c r="B142" s="5"/>
      <c r="C142" s="6"/>
      <c r="D142" s="52" t="str">
        <f>Assumptions!$B$78</f>
        <v>Apartments</v>
      </c>
      <c r="E142" s="44"/>
      <c r="F142" s="44"/>
      <c r="G142" s="45"/>
      <c r="H142" s="17" t="str">
        <f>Assumptions!$D$70</f>
        <v>Apartments</v>
      </c>
      <c r="I142" s="82">
        <f>Assumptions!$C$79</f>
        <v>20</v>
      </c>
      <c r="K142" s="5" t="s">
        <v>0</v>
      </c>
      <c r="L142" s="5"/>
      <c r="M142" s="6"/>
      <c r="N142" s="52" t="str">
        <f>Assumptions!$B$78</f>
        <v>Apartments</v>
      </c>
      <c r="O142" s="44"/>
      <c r="P142" s="44"/>
      <c r="Q142" s="45"/>
      <c r="R142" s="17" t="str">
        <f>Assumptions!$D$70</f>
        <v>Apartments</v>
      </c>
      <c r="S142" s="82">
        <f>Assumptions!$C$79</f>
        <v>20</v>
      </c>
      <c r="U142" s="90" t="s">
        <v>0</v>
      </c>
      <c r="V142" s="90"/>
      <c r="W142" s="91"/>
      <c r="X142" s="95"/>
      <c r="Y142" s="52" t="str">
        <f>Assumptions!$B$78</f>
        <v>Apartments</v>
      </c>
      <c r="Z142" s="149"/>
      <c r="AA142" s="150"/>
      <c r="AB142" s="95" t="str">
        <f>Assumptions!$D$61</f>
        <v>Apartments</v>
      </c>
      <c r="AC142" s="82">
        <f>Assumptions!$C$79</f>
        <v>20</v>
      </c>
      <c r="AD142" s="88"/>
      <c r="AE142" s="90" t="s">
        <v>0</v>
      </c>
      <c r="AF142" s="90"/>
      <c r="AG142" s="91"/>
      <c r="AH142" s="95"/>
      <c r="AI142" s="52" t="str">
        <f>Assumptions!$B$78</f>
        <v>Apartments</v>
      </c>
      <c r="AJ142" s="149"/>
      <c r="AK142" s="150"/>
      <c r="AL142" s="95" t="str">
        <f>Assumptions!$D$61</f>
        <v>Apartments</v>
      </c>
      <c r="AM142" s="82">
        <f>Assumptions!$C$79</f>
        <v>20</v>
      </c>
    </row>
    <row r="143" spans="1:39" ht="11.1" customHeight="1" x14ac:dyDescent="0.25">
      <c r="A143" s="5" t="s">
        <v>1</v>
      </c>
      <c r="B143" s="6"/>
      <c r="C143" s="6"/>
      <c r="D143" s="52" t="s">
        <v>105</v>
      </c>
      <c r="E143" s="44"/>
      <c r="F143" s="44"/>
      <c r="G143" s="46"/>
      <c r="H143" s="17" t="str">
        <f>Assumptions!$D$71</f>
        <v>2 bed houses</v>
      </c>
      <c r="I143" s="82">
        <f>Assumptions!$C$80</f>
        <v>0</v>
      </c>
      <c r="K143" s="5" t="s">
        <v>1</v>
      </c>
      <c r="L143" s="6"/>
      <c r="M143" s="6"/>
      <c r="N143" s="52" t="s">
        <v>105</v>
      </c>
      <c r="O143" s="44"/>
      <c r="P143" s="44"/>
      <c r="Q143" s="46"/>
      <c r="R143" s="17" t="str">
        <f>Assumptions!$D$71</f>
        <v>2 bed houses</v>
      </c>
      <c r="S143" s="82">
        <f>Assumptions!$C$80</f>
        <v>0</v>
      </c>
      <c r="U143" s="90" t="s">
        <v>1</v>
      </c>
      <c r="V143" s="91"/>
      <c r="W143" s="91"/>
      <c r="X143" s="95"/>
      <c r="Y143" s="148" t="s">
        <v>105</v>
      </c>
      <c r="Z143" s="149"/>
      <c r="AA143" s="149"/>
      <c r="AB143" s="95" t="str">
        <f>Assumptions!$D$62</f>
        <v>2 bed houses</v>
      </c>
      <c r="AC143" s="82">
        <f>Assumptions!$C$80</f>
        <v>0</v>
      </c>
      <c r="AD143" s="88"/>
      <c r="AE143" s="90" t="s">
        <v>1</v>
      </c>
      <c r="AF143" s="91"/>
      <c r="AG143" s="91"/>
      <c r="AH143" s="95"/>
      <c r="AI143" s="148" t="s">
        <v>105</v>
      </c>
      <c r="AJ143" s="149"/>
      <c r="AK143" s="149"/>
      <c r="AL143" s="95" t="str">
        <f>Assumptions!$D$62</f>
        <v>2 bed houses</v>
      </c>
      <c r="AM143" s="82">
        <f>Assumptions!$C$80</f>
        <v>0</v>
      </c>
    </row>
    <row r="144" spans="1:39" ht="11.1" customHeight="1" x14ac:dyDescent="0.25">
      <c r="A144" s="5" t="s">
        <v>2</v>
      </c>
      <c r="B144" s="5"/>
      <c r="C144" s="6"/>
      <c r="D144" s="53" t="str">
        <f>Assumptions!A13</f>
        <v>Zone 1</v>
      </c>
      <c r="E144" s="49"/>
      <c r="F144" s="49"/>
      <c r="G144" s="50"/>
      <c r="H144" s="17" t="str">
        <f>Assumptions!$D$72</f>
        <v>3 Bed houses</v>
      </c>
      <c r="I144" s="82">
        <f>Assumptions!$C$81</f>
        <v>0</v>
      </c>
      <c r="K144" s="5" t="s">
        <v>2</v>
      </c>
      <c r="L144" s="5"/>
      <c r="M144" s="6"/>
      <c r="N144" s="51" t="str">
        <f>Assumptions!A14</f>
        <v>Zone 2 Leake Keyworth Bingham</v>
      </c>
      <c r="O144" s="47"/>
      <c r="P144" s="47"/>
      <c r="Q144" s="48"/>
      <c r="R144" s="17" t="str">
        <f>Assumptions!$D$72</f>
        <v>3 Bed houses</v>
      </c>
      <c r="S144" s="82">
        <f>Assumptions!$C$81</f>
        <v>0</v>
      </c>
      <c r="U144" s="90" t="s">
        <v>2</v>
      </c>
      <c r="V144" s="90"/>
      <c r="W144" s="91"/>
      <c r="X144" s="95"/>
      <c r="Y144" s="299" t="str">
        <f>Assumptions!$A$15</f>
        <v>Zone 2</v>
      </c>
      <c r="Z144" s="293"/>
      <c r="AA144" s="294"/>
      <c r="AB144" s="95" t="str">
        <f>Assumptions!$D$63</f>
        <v>3 Bed houses</v>
      </c>
      <c r="AC144" s="82">
        <f>Assumptions!$C$81</f>
        <v>0</v>
      </c>
      <c r="AD144" s="88"/>
      <c r="AE144" s="90" t="s">
        <v>2</v>
      </c>
      <c r="AF144" s="90"/>
      <c r="AG144" s="91"/>
      <c r="AH144" s="95"/>
      <c r="AI144" s="300" t="str">
        <f>Assumptions!$A$16</f>
        <v>Zone 3</v>
      </c>
      <c r="AJ144" s="291"/>
      <c r="AK144" s="292"/>
      <c r="AL144" s="95" t="str">
        <f>Assumptions!$D$63</f>
        <v>3 Bed houses</v>
      </c>
      <c r="AM144" s="82">
        <f>Assumptions!$C$81</f>
        <v>0</v>
      </c>
    </row>
    <row r="145" spans="1:39" ht="11.1" customHeight="1" x14ac:dyDescent="0.25">
      <c r="A145" s="5" t="s">
        <v>3</v>
      </c>
      <c r="B145" s="5"/>
      <c r="C145" s="6"/>
      <c r="D145" s="10">
        <f>SUM(I142:I146)</f>
        <v>20</v>
      </c>
      <c r="E145" s="39" t="s">
        <v>67</v>
      </c>
      <c r="F145" s="65">
        <f>(Assumptions!C79/Assumptions!A215)+(Assumptions!C80/Assumptions!B215)+(Assumptions!C81/Assumptions!C215)+(Assumptions!C82/Assumptions!D215)+(Assumptions!C83/Assumptions!E215)</f>
        <v>0.2</v>
      </c>
      <c r="G145" s="64" t="s">
        <v>108</v>
      </c>
      <c r="H145" s="17" t="str">
        <f>Assumptions!$D$73</f>
        <v>4 bed houses</v>
      </c>
      <c r="I145" s="82">
        <f>Assumptions!$C$82</f>
        <v>0</v>
      </c>
      <c r="K145" s="5" t="s">
        <v>3</v>
      </c>
      <c r="L145" s="5"/>
      <c r="M145" s="6"/>
      <c r="N145" s="10">
        <f>SUM(S142:S146)</f>
        <v>20</v>
      </c>
      <c r="O145" s="39" t="s">
        <v>67</v>
      </c>
      <c r="P145" s="65">
        <f>F145</f>
        <v>0.2</v>
      </c>
      <c r="Q145" s="64" t="s">
        <v>108</v>
      </c>
      <c r="R145" s="17" t="str">
        <f>Assumptions!$D$73</f>
        <v>4 bed houses</v>
      </c>
      <c r="S145" s="82">
        <f>Assumptions!$C$82</f>
        <v>0</v>
      </c>
      <c r="U145" s="90" t="s">
        <v>3</v>
      </c>
      <c r="V145" s="90"/>
      <c r="W145" s="91"/>
      <c r="X145" s="104">
        <f>SUM(AC142:AC146)</f>
        <v>20</v>
      </c>
      <c r="Y145" s="105" t="s">
        <v>55</v>
      </c>
      <c r="Z145" s="155">
        <f>P145</f>
        <v>0.2</v>
      </c>
      <c r="AA145" s="156" t="s">
        <v>108</v>
      </c>
      <c r="AB145" s="95" t="str">
        <f>Assumptions!$D$64</f>
        <v>4 bed houses</v>
      </c>
      <c r="AC145" s="82">
        <f>Assumptions!$C$82</f>
        <v>0</v>
      </c>
      <c r="AD145" s="88"/>
      <c r="AE145" s="90" t="s">
        <v>3</v>
      </c>
      <c r="AF145" s="90"/>
      <c r="AG145" s="91"/>
      <c r="AH145" s="104">
        <f>SUM(AM142:AM146)</f>
        <v>20</v>
      </c>
      <c r="AI145" s="105" t="s">
        <v>55</v>
      </c>
      <c r="AJ145" s="155">
        <f>Z145</f>
        <v>0.2</v>
      </c>
      <c r="AK145" s="156" t="s">
        <v>108</v>
      </c>
      <c r="AL145" s="95" t="str">
        <f>Assumptions!$D$64</f>
        <v>4 bed houses</v>
      </c>
      <c r="AM145" s="82">
        <f>Assumptions!$C$82</f>
        <v>0</v>
      </c>
    </row>
    <row r="146" spans="1:39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Assumptions!$C$83</f>
        <v>0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Assumptions!$C$83</f>
        <v>0</v>
      </c>
      <c r="U146" s="111"/>
      <c r="V146" s="111"/>
      <c r="W146" s="111"/>
      <c r="X146" s="111"/>
      <c r="Y146" s="111"/>
      <c r="Z146" s="111"/>
      <c r="AA146" s="157"/>
      <c r="AB146" s="95" t="str">
        <f>Assumptions!$D$65</f>
        <v>5 bed house</v>
      </c>
      <c r="AC146" s="82">
        <f>Assumptions!$C$83</f>
        <v>0</v>
      </c>
      <c r="AD146" s="88"/>
      <c r="AE146" s="111"/>
      <c r="AF146" s="111"/>
      <c r="AG146" s="111"/>
      <c r="AH146" s="111"/>
      <c r="AI146" s="111"/>
      <c r="AJ146" s="111"/>
      <c r="AK146" s="157"/>
      <c r="AL146" s="95" t="str">
        <f>Assumptions!$D$65</f>
        <v>5 bed house</v>
      </c>
      <c r="AM146" s="82">
        <f>Assumptions!$C$83</f>
        <v>0</v>
      </c>
    </row>
    <row r="147" spans="1:39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U147" s="111"/>
      <c r="V147" s="111"/>
      <c r="W147" s="111"/>
      <c r="X147" s="111"/>
      <c r="Y147" s="111"/>
      <c r="Z147" s="111"/>
      <c r="AA147" s="106"/>
      <c r="AB147" s="111"/>
      <c r="AC147" s="111"/>
      <c r="AD147" s="88"/>
      <c r="AE147" s="111"/>
      <c r="AF147" s="111"/>
      <c r="AG147" s="111"/>
      <c r="AH147" s="111"/>
      <c r="AI147" s="111"/>
      <c r="AJ147" s="111"/>
      <c r="AK147" s="106"/>
      <c r="AL147" s="111"/>
      <c r="AM147" s="111"/>
    </row>
    <row r="148" spans="1:39" ht="11.1" customHeight="1" x14ac:dyDescent="0.25">
      <c r="A148" s="5" t="s">
        <v>59</v>
      </c>
      <c r="B148" s="6"/>
      <c r="C148" s="6"/>
      <c r="D148" s="10">
        <f>(A151*C151)+(A152*C152)+(A153*C153)+(A154*C154)+(A155*C155)</f>
        <v>1300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1300</v>
      </c>
      <c r="O148" s="39" t="s">
        <v>60</v>
      </c>
      <c r="P148" s="8"/>
      <c r="Q148" s="11"/>
      <c r="R148" s="17"/>
      <c r="S148" s="8"/>
      <c r="U148" s="90" t="s">
        <v>59</v>
      </c>
      <c r="V148" s="91"/>
      <c r="W148" s="91"/>
      <c r="X148" s="104">
        <f>(U151*W151)+(U152*W152)+(U153*W153)+(U154*W154)+(U155*W155)</f>
        <v>1300</v>
      </c>
      <c r="Y148" s="105" t="s">
        <v>60</v>
      </c>
      <c r="Z148" s="106"/>
      <c r="AA148" s="112"/>
      <c r="AB148" s="95"/>
      <c r="AC148" s="106"/>
      <c r="AD148" s="88"/>
      <c r="AE148" s="90" t="s">
        <v>59</v>
      </c>
      <c r="AF148" s="91"/>
      <c r="AG148" s="91"/>
      <c r="AH148" s="104">
        <f>(AE151*AG151)+(AE152*AG152)+(AE153*AG153)+(AE154*AG154)+(AE155*AG155)</f>
        <v>1300</v>
      </c>
      <c r="AI148" s="105" t="s">
        <v>60</v>
      </c>
      <c r="AJ148" s="106"/>
      <c r="AK148" s="112"/>
      <c r="AL148" s="95"/>
      <c r="AM148" s="106"/>
    </row>
    <row r="149" spans="1:39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U149" s="113" t="s">
        <v>4</v>
      </c>
      <c r="V149" s="114"/>
      <c r="W149" s="114"/>
      <c r="X149" s="114"/>
      <c r="Y149" s="114"/>
      <c r="Z149" s="114"/>
      <c r="AA149" s="114"/>
      <c r="AB149" s="114"/>
      <c r="AC149" s="115"/>
      <c r="AD149" s="88"/>
      <c r="AE149" s="113" t="s">
        <v>4</v>
      </c>
      <c r="AF149" s="114"/>
      <c r="AG149" s="114"/>
      <c r="AH149" s="114"/>
      <c r="AI149" s="114"/>
      <c r="AJ149" s="114"/>
      <c r="AK149" s="114"/>
      <c r="AL149" s="114"/>
      <c r="AM149" s="115"/>
    </row>
    <row r="150" spans="1:39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U150" s="91" t="s">
        <v>62</v>
      </c>
      <c r="V150" s="91"/>
      <c r="W150" s="116"/>
      <c r="X150" s="116"/>
      <c r="Y150" s="116"/>
      <c r="Z150" s="116"/>
      <c r="AA150" s="116"/>
      <c r="AB150" s="116"/>
      <c r="AC150" s="106"/>
      <c r="AD150" s="88"/>
      <c r="AE150" s="91" t="s">
        <v>62</v>
      </c>
      <c r="AF150" s="91"/>
      <c r="AG150" s="116"/>
      <c r="AH150" s="116"/>
      <c r="AI150" s="116"/>
      <c r="AJ150" s="116"/>
      <c r="AK150" s="116"/>
      <c r="AL150" s="116"/>
      <c r="AM150" s="106"/>
    </row>
    <row r="151" spans="1:39" ht="11.1" customHeight="1" x14ac:dyDescent="0.25">
      <c r="A151" s="16">
        <f>I142*(100%-C146)</f>
        <v>20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2400</v>
      </c>
      <c r="F151" s="19" t="s">
        <v>6</v>
      </c>
      <c r="G151" s="15"/>
      <c r="H151" s="15"/>
      <c r="I151" s="20">
        <f>A151*C151*E151</f>
        <v>3120000</v>
      </c>
      <c r="K151" s="16">
        <f>S142*(100%-M146)</f>
        <v>20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2700</v>
      </c>
      <c r="P151" s="19" t="s">
        <v>6</v>
      </c>
      <c r="Q151" s="15"/>
      <c r="R151" s="15"/>
      <c r="S151" s="20">
        <f>K151*M151*O151</f>
        <v>3510000</v>
      </c>
      <c r="U151" s="117">
        <f>AC142</f>
        <v>20</v>
      </c>
      <c r="V151" s="95" t="s">
        <v>31</v>
      </c>
      <c r="W151" s="118">
        <f>Assumptions!$B$22</f>
        <v>65</v>
      </c>
      <c r="X151" s="119" t="s">
        <v>5</v>
      </c>
      <c r="Y151" s="120">
        <f>Assumptions!$C$34</f>
        <v>2700</v>
      </c>
      <c r="Z151" s="119" t="s">
        <v>6</v>
      </c>
      <c r="AA151" s="116"/>
      <c r="AB151" s="116"/>
      <c r="AC151" s="121">
        <f>U151*W151*Y151</f>
        <v>3510000</v>
      </c>
      <c r="AD151" s="88"/>
      <c r="AE151" s="117">
        <f>AM142</f>
        <v>20</v>
      </c>
      <c r="AF151" s="95" t="s">
        <v>31</v>
      </c>
      <c r="AG151" s="118">
        <f>Assumptions!$B$22</f>
        <v>65</v>
      </c>
      <c r="AH151" s="119" t="s">
        <v>5</v>
      </c>
      <c r="AI151" s="120">
        <f>Assumptions!$C$35</f>
        <v>2853</v>
      </c>
      <c r="AJ151" s="119" t="s">
        <v>6</v>
      </c>
      <c r="AK151" s="116"/>
      <c r="AL151" s="116"/>
      <c r="AM151" s="121">
        <f>AE151*AG151*AI151</f>
        <v>3708900</v>
      </c>
    </row>
    <row r="152" spans="1:39" ht="11.1" customHeight="1" x14ac:dyDescent="0.25">
      <c r="A152" s="16">
        <f>I143*(100%-C146)</f>
        <v>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2550</v>
      </c>
      <c r="F152" s="19" t="s">
        <v>6</v>
      </c>
      <c r="G152" s="15"/>
      <c r="H152" s="15"/>
      <c r="I152" s="20">
        <f>A152*C152*E152</f>
        <v>0</v>
      </c>
      <c r="K152" s="16">
        <f>S143*(100%-M146)</f>
        <v>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2800</v>
      </c>
      <c r="P152" s="19" t="s">
        <v>6</v>
      </c>
      <c r="Q152" s="15"/>
      <c r="R152" s="15"/>
      <c r="S152" s="20">
        <f>K152*M152*O152</f>
        <v>0</v>
      </c>
      <c r="U152" s="117">
        <f t="shared" ref="U152:U155" si="0">AC143</f>
        <v>0</v>
      </c>
      <c r="V152" s="95" t="s">
        <v>32</v>
      </c>
      <c r="W152" s="118">
        <f>Assumptions!$B$23</f>
        <v>75</v>
      </c>
      <c r="X152" s="119" t="s">
        <v>5</v>
      </c>
      <c r="Y152" s="120">
        <f>Assumptions!$D$34</f>
        <v>2800</v>
      </c>
      <c r="Z152" s="119" t="s">
        <v>6</v>
      </c>
      <c r="AA152" s="116"/>
      <c r="AB152" s="116"/>
      <c r="AC152" s="121">
        <f>U152*W152*Y152</f>
        <v>0</v>
      </c>
      <c r="AD152" s="88"/>
      <c r="AE152" s="117">
        <f t="shared" ref="AE152:AE155" si="1">AM143</f>
        <v>0</v>
      </c>
      <c r="AF152" s="95" t="s">
        <v>32</v>
      </c>
      <c r="AG152" s="118">
        <f>Assumptions!$B$23</f>
        <v>75</v>
      </c>
      <c r="AH152" s="119" t="s">
        <v>5</v>
      </c>
      <c r="AI152" s="120">
        <f>Assumptions!$D$35</f>
        <v>3390</v>
      </c>
      <c r="AJ152" s="119" t="s">
        <v>6</v>
      </c>
      <c r="AK152" s="116"/>
      <c r="AL152" s="116"/>
      <c r="AM152" s="121">
        <f>AE152*AG152*AI152</f>
        <v>0</v>
      </c>
    </row>
    <row r="153" spans="1:39" ht="11.1" customHeight="1" x14ac:dyDescent="0.25">
      <c r="A153" s="16">
        <f>I144*(100%-C146)</f>
        <v>0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2475</v>
      </c>
      <c r="F153" s="19" t="s">
        <v>6</v>
      </c>
      <c r="G153" s="15"/>
      <c r="H153" s="15"/>
      <c r="I153" s="20">
        <f>A153*C153*E153</f>
        <v>0</v>
      </c>
      <c r="K153" s="16">
        <f>S144*(100%-M146)</f>
        <v>0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2700</v>
      </c>
      <c r="P153" s="19" t="s">
        <v>6</v>
      </c>
      <c r="Q153" s="15"/>
      <c r="R153" s="15"/>
      <c r="S153" s="20">
        <f>K153*M153*O153</f>
        <v>0</v>
      </c>
      <c r="U153" s="117">
        <f t="shared" si="0"/>
        <v>0</v>
      </c>
      <c r="V153" s="95" t="s">
        <v>33</v>
      </c>
      <c r="W153" s="118">
        <f>Assumptions!$B$24</f>
        <v>90</v>
      </c>
      <c r="X153" s="119" t="s">
        <v>5</v>
      </c>
      <c r="Y153" s="120">
        <f>Assumptions!$E$34</f>
        <v>2700</v>
      </c>
      <c r="Z153" s="119" t="s">
        <v>6</v>
      </c>
      <c r="AA153" s="116"/>
      <c r="AB153" s="116"/>
      <c r="AC153" s="121">
        <f>U153*W153*Y153</f>
        <v>0</v>
      </c>
      <c r="AD153" s="88"/>
      <c r="AE153" s="117">
        <f t="shared" si="1"/>
        <v>0</v>
      </c>
      <c r="AF153" s="95" t="s">
        <v>33</v>
      </c>
      <c r="AG153" s="118">
        <f>Assumptions!$B$24</f>
        <v>90</v>
      </c>
      <c r="AH153" s="119" t="s">
        <v>5</v>
      </c>
      <c r="AI153" s="120">
        <f>Assumptions!$E$35</f>
        <v>3337</v>
      </c>
      <c r="AJ153" s="119" t="s">
        <v>6</v>
      </c>
      <c r="AK153" s="116"/>
      <c r="AL153" s="116"/>
      <c r="AM153" s="121">
        <f>AE153*AG153*AI153</f>
        <v>0</v>
      </c>
    </row>
    <row r="154" spans="1:39" ht="11.1" customHeight="1" x14ac:dyDescent="0.25">
      <c r="A154" s="16">
        <f>I145*(100%-C146)</f>
        <v>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2475</v>
      </c>
      <c r="F154" s="19" t="s">
        <v>6</v>
      </c>
      <c r="G154" s="15"/>
      <c r="H154" s="15"/>
      <c r="I154" s="20">
        <f>A154*C154*E154</f>
        <v>0</v>
      </c>
      <c r="K154" s="16">
        <f>S145*(100%-M146)</f>
        <v>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2700</v>
      </c>
      <c r="P154" s="19" t="s">
        <v>6</v>
      </c>
      <c r="Q154" s="15"/>
      <c r="R154" s="15"/>
      <c r="S154" s="20">
        <f>K154*M154*O154</f>
        <v>0</v>
      </c>
      <c r="U154" s="117">
        <f t="shared" si="0"/>
        <v>0</v>
      </c>
      <c r="V154" s="95" t="s">
        <v>34</v>
      </c>
      <c r="W154" s="118">
        <f>Assumptions!$B$25</f>
        <v>120</v>
      </c>
      <c r="X154" s="119" t="s">
        <v>5</v>
      </c>
      <c r="Y154" s="120">
        <f>Assumptions!$F$34</f>
        <v>2700</v>
      </c>
      <c r="Z154" s="119" t="s">
        <v>6</v>
      </c>
      <c r="AA154" s="116"/>
      <c r="AB154" s="116"/>
      <c r="AC154" s="121">
        <f>U154*W154*Y154</f>
        <v>0</v>
      </c>
      <c r="AD154" s="88"/>
      <c r="AE154" s="117">
        <f t="shared" si="1"/>
        <v>0</v>
      </c>
      <c r="AF154" s="95" t="s">
        <v>34</v>
      </c>
      <c r="AG154" s="118">
        <f>Assumptions!$B$25</f>
        <v>120</v>
      </c>
      <c r="AH154" s="119" t="s">
        <v>5</v>
      </c>
      <c r="AI154" s="120">
        <f>Assumptions!$F$35</f>
        <v>3122</v>
      </c>
      <c r="AJ154" s="119" t="s">
        <v>6</v>
      </c>
      <c r="AK154" s="116"/>
      <c r="AL154" s="116"/>
      <c r="AM154" s="121">
        <f>AE154*AG154*AI154</f>
        <v>0</v>
      </c>
    </row>
    <row r="155" spans="1:39" ht="11.1" customHeight="1" x14ac:dyDescent="0.25">
      <c r="A155" s="16">
        <f>I146*(100%-C146)</f>
        <v>0</v>
      </c>
      <c r="B155" s="17" t="s">
        <v>35</v>
      </c>
      <c r="C155" s="18">
        <f>Assumptions!$B$26</f>
        <v>164</v>
      </c>
      <c r="D155" s="19" t="s">
        <v>5</v>
      </c>
      <c r="E155" s="7">
        <f>Assumptions!$G$32</f>
        <v>2400</v>
      </c>
      <c r="F155" s="19" t="s">
        <v>6</v>
      </c>
      <c r="G155" s="15"/>
      <c r="H155" s="15"/>
      <c r="I155" s="20">
        <f>A155*C155*E155</f>
        <v>0</v>
      </c>
      <c r="K155" s="16">
        <f>S146*(100%-M146)</f>
        <v>0</v>
      </c>
      <c r="L155" s="17" t="s">
        <v>35</v>
      </c>
      <c r="M155" s="18">
        <f>Assumptions!$B$26</f>
        <v>164</v>
      </c>
      <c r="N155" s="19" t="s">
        <v>5</v>
      </c>
      <c r="O155" s="7">
        <f>Assumptions!$G$33</f>
        <v>2600</v>
      </c>
      <c r="P155" s="19" t="s">
        <v>6</v>
      </c>
      <c r="Q155" s="15"/>
      <c r="R155" s="15"/>
      <c r="S155" s="20">
        <f>K155*M155*O155</f>
        <v>0</v>
      </c>
      <c r="U155" s="117">
        <f t="shared" si="0"/>
        <v>0</v>
      </c>
      <c r="V155" s="95" t="s">
        <v>35</v>
      </c>
      <c r="W155" s="120">
        <f>Assumptions!$B$26</f>
        <v>164</v>
      </c>
      <c r="X155" s="119" t="s">
        <v>5</v>
      </c>
      <c r="Y155" s="120">
        <f>Assumptions!$G$34</f>
        <v>2600</v>
      </c>
      <c r="Z155" s="119" t="s">
        <v>6</v>
      </c>
      <c r="AA155" s="116"/>
      <c r="AB155" s="116"/>
      <c r="AC155" s="121">
        <f>U155*W155*Y155</f>
        <v>0</v>
      </c>
      <c r="AD155" s="88"/>
      <c r="AE155" s="117">
        <f t="shared" si="1"/>
        <v>0</v>
      </c>
      <c r="AF155" s="95" t="s">
        <v>35</v>
      </c>
      <c r="AG155" s="120">
        <f>Assumptions!$B$26</f>
        <v>164</v>
      </c>
      <c r="AH155" s="119" t="s">
        <v>5</v>
      </c>
      <c r="AI155" s="120">
        <f>Assumptions!$G$35</f>
        <v>2906</v>
      </c>
      <c r="AJ155" s="119" t="s">
        <v>6</v>
      </c>
      <c r="AK155" s="116"/>
      <c r="AL155" s="116"/>
      <c r="AM155" s="121">
        <f>AE155*AG155*AI155</f>
        <v>0</v>
      </c>
    </row>
    <row r="156" spans="1:39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U156" s="114"/>
      <c r="V156" s="114"/>
      <c r="W156" s="114"/>
      <c r="X156" s="122"/>
      <c r="Y156" s="114"/>
      <c r="Z156" s="122"/>
      <c r="AA156" s="114"/>
      <c r="AB156" s="114"/>
      <c r="AC156" s="123"/>
      <c r="AD156" s="88"/>
      <c r="AE156" s="114"/>
      <c r="AF156" s="114"/>
      <c r="AG156" s="114"/>
      <c r="AH156" s="122"/>
      <c r="AI156" s="114"/>
      <c r="AJ156" s="122"/>
      <c r="AK156" s="114"/>
      <c r="AL156" s="114"/>
      <c r="AM156" s="123"/>
    </row>
    <row r="157" spans="1:39" ht="11.1" customHeight="1" x14ac:dyDescent="0.25">
      <c r="A157" s="6" t="str">
        <f>Assumptions!$D$12</f>
        <v>Intermediate</v>
      </c>
      <c r="B157" s="6"/>
      <c r="C157" s="9">
        <f>Assumptions!$D$18</f>
        <v>0.6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Intermediate</v>
      </c>
      <c r="L157" s="6"/>
      <c r="M157" s="9">
        <f>Assumptions!$D$18</f>
        <v>0.6</v>
      </c>
      <c r="N157" s="19" t="s">
        <v>63</v>
      </c>
      <c r="O157" s="15"/>
      <c r="P157" s="19"/>
      <c r="Q157" s="15"/>
      <c r="R157" s="15"/>
      <c r="S157" s="23"/>
      <c r="U157" s="91" t="str">
        <f>Assumptions!$D$12</f>
        <v>Intermediate</v>
      </c>
      <c r="V157" s="91"/>
      <c r="W157" s="107">
        <f>Assumptions!$D$18</f>
        <v>0.6</v>
      </c>
      <c r="X157" s="119" t="s">
        <v>63</v>
      </c>
      <c r="Y157" s="116"/>
      <c r="Z157" s="119"/>
      <c r="AA157" s="116"/>
      <c r="AB157" s="116"/>
      <c r="AC157" s="124"/>
      <c r="AD157" s="88"/>
      <c r="AE157" s="91" t="str">
        <f>Assumptions!$D$12</f>
        <v>Intermediate</v>
      </c>
      <c r="AF157" s="91"/>
      <c r="AG157" s="107">
        <f>Assumptions!$D$18</f>
        <v>0.6</v>
      </c>
      <c r="AH157" s="119" t="s">
        <v>63</v>
      </c>
      <c r="AI157" s="116"/>
      <c r="AJ157" s="119"/>
      <c r="AK157" s="116"/>
      <c r="AL157" s="116"/>
      <c r="AM157" s="124"/>
    </row>
    <row r="158" spans="1:39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1440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1620</v>
      </c>
      <c r="P158" s="19" t="s">
        <v>6</v>
      </c>
      <c r="Q158" s="15"/>
      <c r="R158" s="15"/>
      <c r="S158" s="20">
        <f>K158*M158*O158</f>
        <v>0</v>
      </c>
      <c r="U158" s="117">
        <f>X146*W147*0.3</f>
        <v>0</v>
      </c>
      <c r="V158" s="95" t="s">
        <v>31</v>
      </c>
      <c r="W158" s="125">
        <f>W151</f>
        <v>65</v>
      </c>
      <c r="X158" s="119" t="s">
        <v>7</v>
      </c>
      <c r="Y158" s="116">
        <f>Y151*W157</f>
        <v>1620</v>
      </c>
      <c r="Z158" s="119" t="s">
        <v>6</v>
      </c>
      <c r="AA158" s="116"/>
      <c r="AB158" s="116"/>
      <c r="AC158" s="121">
        <f>U158*W158*Y158</f>
        <v>0</v>
      </c>
      <c r="AD158" s="88"/>
      <c r="AE158" s="117">
        <f>AH146*AG147*0.3</f>
        <v>0</v>
      </c>
      <c r="AF158" s="95" t="s">
        <v>31</v>
      </c>
      <c r="AG158" s="125">
        <f>AG151</f>
        <v>65</v>
      </c>
      <c r="AH158" s="119" t="s">
        <v>7</v>
      </c>
      <c r="AI158" s="116">
        <f>AI151*AG157</f>
        <v>1711.8</v>
      </c>
      <c r="AJ158" s="119" t="s">
        <v>6</v>
      </c>
      <c r="AK158" s="116"/>
      <c r="AL158" s="116"/>
      <c r="AM158" s="121">
        <f>AE158*AG158*AI158</f>
        <v>0</v>
      </c>
    </row>
    <row r="159" spans="1:39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1530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1680</v>
      </c>
      <c r="P159" s="19" t="s">
        <v>6</v>
      </c>
      <c r="Q159" s="15"/>
      <c r="R159" s="15"/>
      <c r="S159" s="20">
        <f>K159*M159*O159</f>
        <v>0</v>
      </c>
      <c r="U159" s="117">
        <f>X146*W147*0.5</f>
        <v>0</v>
      </c>
      <c r="V159" s="95" t="s">
        <v>64</v>
      </c>
      <c r="W159" s="125">
        <f>W152</f>
        <v>75</v>
      </c>
      <c r="X159" s="119" t="s">
        <v>7</v>
      </c>
      <c r="Y159" s="116">
        <f>Y152*W157</f>
        <v>1680</v>
      </c>
      <c r="Z159" s="119" t="s">
        <v>6</v>
      </c>
      <c r="AA159" s="116"/>
      <c r="AB159" s="116"/>
      <c r="AC159" s="121">
        <f>U159*W159*Y159</f>
        <v>0</v>
      </c>
      <c r="AD159" s="88"/>
      <c r="AE159" s="117">
        <f>AH146*AG147*0.5</f>
        <v>0</v>
      </c>
      <c r="AF159" s="95" t="s">
        <v>64</v>
      </c>
      <c r="AG159" s="125">
        <f>AG152</f>
        <v>75</v>
      </c>
      <c r="AH159" s="119" t="s">
        <v>7</v>
      </c>
      <c r="AI159" s="116">
        <f>AI152*AG157</f>
        <v>2034</v>
      </c>
      <c r="AJ159" s="119" t="s">
        <v>6</v>
      </c>
      <c r="AK159" s="116"/>
      <c r="AL159" s="116"/>
      <c r="AM159" s="121">
        <f>AE159*AG159*AI159</f>
        <v>0</v>
      </c>
    </row>
    <row r="160" spans="1:39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1485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1620</v>
      </c>
      <c r="P160" s="19" t="s">
        <v>6</v>
      </c>
      <c r="Q160" s="15"/>
      <c r="R160" s="15"/>
      <c r="S160" s="20">
        <f>K160*M160*O160</f>
        <v>0</v>
      </c>
      <c r="U160" s="117">
        <f>X146*W147*0.2</f>
        <v>0</v>
      </c>
      <c r="V160" s="95" t="s">
        <v>65</v>
      </c>
      <c r="W160" s="125">
        <f>W153</f>
        <v>90</v>
      </c>
      <c r="X160" s="119" t="s">
        <v>7</v>
      </c>
      <c r="Y160" s="116">
        <f>Y153*W157</f>
        <v>1620</v>
      </c>
      <c r="Z160" s="119" t="s">
        <v>6</v>
      </c>
      <c r="AA160" s="116"/>
      <c r="AB160" s="116"/>
      <c r="AC160" s="121">
        <f>U160*W160*Y160</f>
        <v>0</v>
      </c>
      <c r="AD160" s="88"/>
      <c r="AE160" s="117">
        <f>AH146*AG147*0.2</f>
        <v>0</v>
      </c>
      <c r="AF160" s="95" t="s">
        <v>65</v>
      </c>
      <c r="AG160" s="125">
        <f>AG153</f>
        <v>90</v>
      </c>
      <c r="AH160" s="119" t="s">
        <v>7</v>
      </c>
      <c r="AI160" s="116">
        <f>AI153*AG157</f>
        <v>2002.1999999999998</v>
      </c>
      <c r="AJ160" s="119" t="s">
        <v>6</v>
      </c>
      <c r="AK160" s="116"/>
      <c r="AL160" s="116"/>
      <c r="AM160" s="121">
        <f>AE160*AG160*AI160</f>
        <v>0</v>
      </c>
    </row>
    <row r="161" spans="1:39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U161" s="126"/>
      <c r="V161" s="114"/>
      <c r="W161" s="127"/>
      <c r="X161" s="122"/>
      <c r="Y161" s="114"/>
      <c r="Z161" s="122"/>
      <c r="AA161" s="114"/>
      <c r="AB161" s="114"/>
      <c r="AC161" s="128"/>
      <c r="AD161" s="88"/>
      <c r="AE161" s="126"/>
      <c r="AF161" s="114"/>
      <c r="AG161" s="127"/>
      <c r="AH161" s="122"/>
      <c r="AI161" s="114"/>
      <c r="AJ161" s="122"/>
      <c r="AK161" s="114"/>
      <c r="AL161" s="114"/>
      <c r="AM161" s="128"/>
    </row>
    <row r="162" spans="1:39" ht="11.1" customHeight="1" x14ac:dyDescent="0.25">
      <c r="A162" s="6" t="str">
        <f>Assumptions!$E$12</f>
        <v>Social Rent</v>
      </c>
      <c r="B162" s="6"/>
      <c r="C162" s="9">
        <f>Assumptions!$E$18</f>
        <v>0.4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Social Rent</v>
      </c>
      <c r="L162" s="6"/>
      <c r="M162" s="9">
        <f>Assumptions!$E$18</f>
        <v>0.4</v>
      </c>
      <c r="N162" s="19" t="s">
        <v>63</v>
      </c>
      <c r="O162" s="15"/>
      <c r="P162" s="19"/>
      <c r="Q162" s="15"/>
      <c r="R162" s="15"/>
      <c r="S162" s="23"/>
      <c r="U162" s="91" t="str">
        <f>Assumptions!$E$12</f>
        <v>Social Rent</v>
      </c>
      <c r="V162" s="91"/>
      <c r="W162" s="107">
        <f>Assumptions!$E$18</f>
        <v>0.4</v>
      </c>
      <c r="X162" s="119" t="s">
        <v>63</v>
      </c>
      <c r="Y162" s="116"/>
      <c r="Z162" s="119"/>
      <c r="AA162" s="116"/>
      <c r="AB162" s="116"/>
      <c r="AC162" s="124"/>
      <c r="AD162" s="88"/>
      <c r="AE162" s="91" t="str">
        <f>Assumptions!$E$12</f>
        <v>Social Rent</v>
      </c>
      <c r="AF162" s="91"/>
      <c r="AG162" s="107">
        <f>Assumptions!$E$18</f>
        <v>0.4</v>
      </c>
      <c r="AH162" s="119" t="s">
        <v>63</v>
      </c>
      <c r="AI162" s="116"/>
      <c r="AJ162" s="119"/>
      <c r="AK162" s="116"/>
      <c r="AL162" s="116"/>
      <c r="AM162" s="124"/>
    </row>
    <row r="163" spans="1:39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960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1080</v>
      </c>
      <c r="P163" s="19" t="s">
        <v>6</v>
      </c>
      <c r="Q163" s="15"/>
      <c r="R163" s="15"/>
      <c r="S163" s="20">
        <f>K163*M163*O163</f>
        <v>0</v>
      </c>
      <c r="U163" s="117">
        <f>X146*Y147*0.3</f>
        <v>0</v>
      </c>
      <c r="V163" s="95" t="s">
        <v>31</v>
      </c>
      <c r="W163" s="125">
        <f>W151</f>
        <v>65</v>
      </c>
      <c r="X163" s="119" t="s">
        <v>66</v>
      </c>
      <c r="Y163" s="116">
        <f>Y151*W162</f>
        <v>1080</v>
      </c>
      <c r="Z163" s="119" t="s">
        <v>6</v>
      </c>
      <c r="AA163" s="116"/>
      <c r="AB163" s="116"/>
      <c r="AC163" s="121">
        <f>U163*W163*Y163</f>
        <v>0</v>
      </c>
      <c r="AD163" s="88"/>
      <c r="AE163" s="117">
        <f>AH146*AI147*0.3</f>
        <v>0</v>
      </c>
      <c r="AF163" s="95" t="s">
        <v>31</v>
      </c>
      <c r="AG163" s="125">
        <f>AG151</f>
        <v>65</v>
      </c>
      <c r="AH163" s="119" t="s">
        <v>66</v>
      </c>
      <c r="AI163" s="116">
        <f>AI151*AG162</f>
        <v>1141.2</v>
      </c>
      <c r="AJ163" s="119" t="s">
        <v>6</v>
      </c>
      <c r="AK163" s="116"/>
      <c r="AL163" s="116"/>
      <c r="AM163" s="121">
        <f>AE163*AG163*AI163</f>
        <v>0</v>
      </c>
    </row>
    <row r="164" spans="1:39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1020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1120</v>
      </c>
      <c r="P164" s="19" t="s">
        <v>6</v>
      </c>
      <c r="Q164" s="15"/>
      <c r="R164" s="15"/>
      <c r="S164" s="20">
        <f>K164*M164*O164</f>
        <v>0</v>
      </c>
      <c r="U164" s="117">
        <f>X146*Y147*0.5</f>
        <v>0</v>
      </c>
      <c r="V164" s="95" t="s">
        <v>64</v>
      </c>
      <c r="W164" s="125">
        <f>W152</f>
        <v>75</v>
      </c>
      <c r="X164" s="119" t="s">
        <v>66</v>
      </c>
      <c r="Y164" s="116">
        <f>Y152*W162</f>
        <v>1120</v>
      </c>
      <c r="Z164" s="119" t="s">
        <v>6</v>
      </c>
      <c r="AA164" s="116"/>
      <c r="AB164" s="116"/>
      <c r="AC164" s="121">
        <f>U164*W164*Y164</f>
        <v>0</v>
      </c>
      <c r="AD164" s="88"/>
      <c r="AE164" s="117">
        <f>AH146*AI147*0.5</f>
        <v>0</v>
      </c>
      <c r="AF164" s="95" t="s">
        <v>64</v>
      </c>
      <c r="AG164" s="125">
        <f>AG152</f>
        <v>75</v>
      </c>
      <c r="AH164" s="119" t="s">
        <v>66</v>
      </c>
      <c r="AI164" s="116">
        <f>AI152*AG162</f>
        <v>1356</v>
      </c>
      <c r="AJ164" s="119" t="s">
        <v>6</v>
      </c>
      <c r="AK164" s="116"/>
      <c r="AL164" s="116"/>
      <c r="AM164" s="121">
        <f>AE164*AG164*AI164</f>
        <v>0</v>
      </c>
    </row>
    <row r="165" spans="1:39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990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1080</v>
      </c>
      <c r="P165" s="19" t="s">
        <v>6</v>
      </c>
      <c r="Q165" s="15"/>
      <c r="R165" s="15"/>
      <c r="S165" s="20">
        <f>K165*M165*O165</f>
        <v>0</v>
      </c>
      <c r="U165" s="117">
        <f>X146*Y147*0.2</f>
        <v>0</v>
      </c>
      <c r="V165" s="95" t="s">
        <v>65</v>
      </c>
      <c r="W165" s="125">
        <f>W153</f>
        <v>90</v>
      </c>
      <c r="X165" s="119" t="s">
        <v>66</v>
      </c>
      <c r="Y165" s="116">
        <f>Y153*W162</f>
        <v>1080</v>
      </c>
      <c r="Z165" s="119" t="s">
        <v>6</v>
      </c>
      <c r="AA165" s="116"/>
      <c r="AB165" s="116"/>
      <c r="AC165" s="121">
        <f>U165*W165*Y165</f>
        <v>0</v>
      </c>
      <c r="AD165" s="88"/>
      <c r="AE165" s="117">
        <f>AH146*AI147*0.2</f>
        <v>0</v>
      </c>
      <c r="AF165" s="95" t="s">
        <v>65</v>
      </c>
      <c r="AG165" s="125">
        <f>AG153</f>
        <v>90</v>
      </c>
      <c r="AH165" s="119" t="s">
        <v>66</v>
      </c>
      <c r="AI165" s="116">
        <f>AI153*AG162</f>
        <v>1334.8000000000002</v>
      </c>
      <c r="AJ165" s="119" t="s">
        <v>6</v>
      </c>
      <c r="AK165" s="116"/>
      <c r="AL165" s="116"/>
      <c r="AM165" s="121">
        <f>AE165*AG165*AI165</f>
        <v>0</v>
      </c>
    </row>
    <row r="166" spans="1:39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U166" s="126"/>
      <c r="V166" s="114"/>
      <c r="W166" s="127"/>
      <c r="X166" s="122"/>
      <c r="Y166" s="114"/>
      <c r="Z166" s="122"/>
      <c r="AA166" s="114"/>
      <c r="AB166" s="114"/>
      <c r="AC166" s="128"/>
      <c r="AD166" s="88"/>
      <c r="AE166" s="126"/>
      <c r="AF166" s="114"/>
      <c r="AG166" s="127"/>
      <c r="AH166" s="122"/>
      <c r="AI166" s="114"/>
      <c r="AJ166" s="122"/>
      <c r="AK166" s="114"/>
      <c r="AL166" s="114"/>
      <c r="AM166" s="128"/>
    </row>
    <row r="167" spans="1:39" ht="11.1" customHeight="1" x14ac:dyDescent="0.25">
      <c r="A167" s="6" t="str">
        <f>Assumptions!$F$12</f>
        <v>Affordable Rent</v>
      </c>
      <c r="B167" s="6"/>
      <c r="C167" s="9">
        <f>Assumptions!$F$18</f>
        <v>0.5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Affordable Rent</v>
      </c>
      <c r="L167" s="6"/>
      <c r="M167" s="9">
        <f>Assumptions!$F$18</f>
        <v>0.5</v>
      </c>
      <c r="N167" s="19" t="s">
        <v>63</v>
      </c>
      <c r="O167" s="15"/>
      <c r="P167" s="19"/>
      <c r="Q167" s="15"/>
      <c r="R167" s="15"/>
      <c r="S167" s="23"/>
      <c r="U167" s="91" t="str">
        <f>Assumptions!$F$12</f>
        <v>Affordable Rent</v>
      </c>
      <c r="V167" s="91"/>
      <c r="W167" s="107">
        <f>Assumptions!$F$18</f>
        <v>0.5</v>
      </c>
      <c r="X167" s="119" t="s">
        <v>63</v>
      </c>
      <c r="Y167" s="116"/>
      <c r="Z167" s="119"/>
      <c r="AA167" s="116"/>
      <c r="AB167" s="116"/>
      <c r="AC167" s="124"/>
      <c r="AD167" s="88"/>
      <c r="AE167" s="91" t="str">
        <f>Assumptions!$F$12</f>
        <v>Affordable Rent</v>
      </c>
      <c r="AF167" s="91"/>
      <c r="AG167" s="107">
        <f>Assumptions!$F$18</f>
        <v>0.5</v>
      </c>
      <c r="AH167" s="119" t="s">
        <v>63</v>
      </c>
      <c r="AI167" s="116"/>
      <c r="AJ167" s="119"/>
      <c r="AK167" s="116"/>
      <c r="AL167" s="116"/>
      <c r="AM167" s="124"/>
    </row>
    <row r="168" spans="1:39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1200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1350</v>
      </c>
      <c r="P168" s="19" t="s">
        <v>6</v>
      </c>
      <c r="Q168" s="15"/>
      <c r="R168" s="15"/>
      <c r="S168" s="20">
        <f>K168*M168*O168</f>
        <v>0</v>
      </c>
      <c r="U168" s="117">
        <f>X146*AA147*0.3</f>
        <v>0</v>
      </c>
      <c r="V168" s="95" t="s">
        <v>31</v>
      </c>
      <c r="W168" s="125">
        <f>W151</f>
        <v>65</v>
      </c>
      <c r="X168" s="119" t="s">
        <v>66</v>
      </c>
      <c r="Y168" s="116">
        <f>Y151*W167</f>
        <v>1350</v>
      </c>
      <c r="Z168" s="119" t="s">
        <v>6</v>
      </c>
      <c r="AA168" s="116"/>
      <c r="AB168" s="116"/>
      <c r="AC168" s="121">
        <f>U168*W168*Y168</f>
        <v>0</v>
      </c>
      <c r="AD168" s="88"/>
      <c r="AE168" s="117">
        <f>AH146*AK147*0.3</f>
        <v>0</v>
      </c>
      <c r="AF168" s="95" t="s">
        <v>31</v>
      </c>
      <c r="AG168" s="125">
        <f>AG151</f>
        <v>65</v>
      </c>
      <c r="AH168" s="119" t="s">
        <v>66</v>
      </c>
      <c r="AI168" s="116">
        <f>AI151*AG167</f>
        <v>1426.5</v>
      </c>
      <c r="AJ168" s="119" t="s">
        <v>6</v>
      </c>
      <c r="AK168" s="116"/>
      <c r="AL168" s="116"/>
      <c r="AM168" s="121">
        <f>AE168*AG168*AI168</f>
        <v>0</v>
      </c>
    </row>
    <row r="169" spans="1:39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1275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1400</v>
      </c>
      <c r="P169" s="19" t="s">
        <v>6</v>
      </c>
      <c r="Q169" s="15"/>
      <c r="R169" s="15"/>
      <c r="S169" s="20">
        <f>K169*M169*O169</f>
        <v>0</v>
      </c>
      <c r="U169" s="117">
        <f>X146*AA147*0.5</f>
        <v>0</v>
      </c>
      <c r="V169" s="95" t="s">
        <v>64</v>
      </c>
      <c r="W169" s="125">
        <f>W152</f>
        <v>75</v>
      </c>
      <c r="X169" s="119" t="s">
        <v>66</v>
      </c>
      <c r="Y169" s="116">
        <f>Y152*W167</f>
        <v>1400</v>
      </c>
      <c r="Z169" s="119" t="s">
        <v>6</v>
      </c>
      <c r="AA169" s="116"/>
      <c r="AB169" s="116"/>
      <c r="AC169" s="121">
        <f>U169*W169*Y169</f>
        <v>0</v>
      </c>
      <c r="AD169" s="88"/>
      <c r="AE169" s="117">
        <f>AH146*AK147*0.5</f>
        <v>0</v>
      </c>
      <c r="AF169" s="95" t="s">
        <v>64</v>
      </c>
      <c r="AG169" s="125">
        <f>AG152</f>
        <v>75</v>
      </c>
      <c r="AH169" s="119" t="s">
        <v>66</v>
      </c>
      <c r="AI169" s="116">
        <f>AI152*AG167</f>
        <v>1695</v>
      </c>
      <c r="AJ169" s="119" t="s">
        <v>6</v>
      </c>
      <c r="AK169" s="116"/>
      <c r="AL169" s="116"/>
      <c r="AM169" s="121">
        <f>AE169*AG169*AI169</f>
        <v>0</v>
      </c>
    </row>
    <row r="170" spans="1:39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1237.5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1350</v>
      </c>
      <c r="P170" s="19" t="s">
        <v>6</v>
      </c>
      <c r="Q170" s="15"/>
      <c r="R170" s="15"/>
      <c r="S170" s="20">
        <f>K170*M170*O170</f>
        <v>0</v>
      </c>
      <c r="U170" s="117">
        <f>X146*AA147*0.2</f>
        <v>0</v>
      </c>
      <c r="V170" s="95" t="s">
        <v>65</v>
      </c>
      <c r="W170" s="125">
        <f>W153</f>
        <v>90</v>
      </c>
      <c r="X170" s="119" t="s">
        <v>66</v>
      </c>
      <c r="Y170" s="116">
        <f>Y153*W167</f>
        <v>1350</v>
      </c>
      <c r="Z170" s="119" t="s">
        <v>6</v>
      </c>
      <c r="AA170" s="116"/>
      <c r="AB170" s="116"/>
      <c r="AC170" s="121">
        <f>U170*W170*Y170</f>
        <v>0</v>
      </c>
      <c r="AD170" s="88"/>
      <c r="AE170" s="117">
        <f>AH146*AK147*0.2</f>
        <v>0</v>
      </c>
      <c r="AF170" s="95" t="s">
        <v>65</v>
      </c>
      <c r="AG170" s="125">
        <f>AG153</f>
        <v>90</v>
      </c>
      <c r="AH170" s="119" t="s">
        <v>66</v>
      </c>
      <c r="AI170" s="116">
        <f>AI153*AG167</f>
        <v>1668.5</v>
      </c>
      <c r="AJ170" s="119" t="s">
        <v>6</v>
      </c>
      <c r="AK170" s="116"/>
      <c r="AL170" s="116"/>
      <c r="AM170" s="121">
        <f>AE170*AG170*AI170</f>
        <v>0</v>
      </c>
    </row>
    <row r="171" spans="1:39" ht="11.1" customHeight="1" x14ac:dyDescent="0.25">
      <c r="A171" s="28">
        <f>SUM(A151:A170)</f>
        <v>20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20</v>
      </c>
      <c r="L171" s="21" t="s">
        <v>67</v>
      </c>
      <c r="M171" s="13"/>
      <c r="N171" s="13"/>
      <c r="O171" s="13"/>
      <c r="P171" s="13"/>
      <c r="Q171" s="13"/>
      <c r="R171" s="13"/>
      <c r="S171" s="22"/>
      <c r="U171" s="129">
        <f>SUM(U151:U170)</f>
        <v>20</v>
      </c>
      <c r="V171" s="122" t="s">
        <v>67</v>
      </c>
      <c r="W171" s="114"/>
      <c r="X171" s="114"/>
      <c r="Y171" s="114"/>
      <c r="Z171" s="114"/>
      <c r="AA171" s="114"/>
      <c r="AB171" s="114"/>
      <c r="AC171" s="123"/>
      <c r="AD171" s="88"/>
      <c r="AE171" s="129">
        <f>SUM(AE151:AE170)</f>
        <v>20</v>
      </c>
      <c r="AF171" s="122" t="s">
        <v>67</v>
      </c>
      <c r="AG171" s="114"/>
      <c r="AH171" s="114"/>
      <c r="AI171" s="114"/>
      <c r="AJ171" s="114"/>
      <c r="AK171" s="114"/>
      <c r="AL171" s="114"/>
      <c r="AM171" s="123"/>
    </row>
    <row r="172" spans="1:39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3120000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3510000</v>
      </c>
      <c r="U172" s="113" t="s">
        <v>4</v>
      </c>
      <c r="V172" s="114"/>
      <c r="W172" s="114"/>
      <c r="X172" s="114"/>
      <c r="Y172" s="114"/>
      <c r="Z172" s="114"/>
      <c r="AA172" s="114"/>
      <c r="AB172" s="114"/>
      <c r="AC172" s="130">
        <f>SUM(AC151:AC170)</f>
        <v>3510000</v>
      </c>
      <c r="AD172" s="88"/>
      <c r="AE172" s="113" t="s">
        <v>4</v>
      </c>
      <c r="AF172" s="114"/>
      <c r="AG172" s="114"/>
      <c r="AH172" s="114"/>
      <c r="AI172" s="114"/>
      <c r="AJ172" s="114"/>
      <c r="AK172" s="114"/>
      <c r="AL172" s="114"/>
      <c r="AM172" s="130">
        <f>SUM(AM151:AM170)</f>
        <v>3708900</v>
      </c>
    </row>
    <row r="173" spans="1:39" ht="11.1" customHeight="1" x14ac:dyDescent="0.25"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</row>
    <row r="174" spans="1:39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U174" s="113" t="s">
        <v>8</v>
      </c>
      <c r="V174" s="114"/>
      <c r="W174" s="114"/>
      <c r="X174" s="114"/>
      <c r="Y174" s="114"/>
      <c r="Z174" s="114"/>
      <c r="AA174" s="114"/>
      <c r="AB174" s="114"/>
      <c r="AC174" s="128"/>
      <c r="AD174" s="88"/>
      <c r="AE174" s="113" t="s">
        <v>8</v>
      </c>
      <c r="AF174" s="114"/>
      <c r="AG174" s="114"/>
      <c r="AH174" s="114"/>
      <c r="AI174" s="114"/>
      <c r="AJ174" s="114"/>
      <c r="AK174" s="114"/>
      <c r="AL174" s="114"/>
      <c r="AM174" s="128"/>
    </row>
    <row r="175" spans="1:39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U175" s="90" t="s">
        <v>9</v>
      </c>
      <c r="V175" s="95"/>
      <c r="W175" s="131"/>
      <c r="X175" s="119"/>
      <c r="Y175" s="120"/>
      <c r="Z175" s="119"/>
      <c r="AA175" s="116"/>
      <c r="AB175" s="116"/>
      <c r="AC175" s="121"/>
      <c r="AD175" s="88"/>
      <c r="AE175" s="90" t="s">
        <v>9</v>
      </c>
      <c r="AF175" s="95"/>
      <c r="AG175" s="131"/>
      <c r="AH175" s="119"/>
      <c r="AI175" s="120"/>
      <c r="AJ175" s="119"/>
      <c r="AK175" s="116"/>
      <c r="AL175" s="116"/>
      <c r="AM175" s="121"/>
    </row>
    <row r="176" spans="1:39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U176" s="91"/>
      <c r="V176" s="95"/>
      <c r="W176" s="131"/>
      <c r="X176" s="119"/>
      <c r="Y176" s="120"/>
      <c r="Z176" s="119"/>
      <c r="AA176" s="116"/>
      <c r="AB176" s="116"/>
      <c r="AC176" s="121"/>
      <c r="AD176" s="88"/>
      <c r="AE176" s="91"/>
      <c r="AF176" s="95"/>
      <c r="AG176" s="131"/>
      <c r="AH176" s="119"/>
      <c r="AI176" s="120"/>
      <c r="AJ176" s="119"/>
      <c r="AK176" s="116"/>
      <c r="AL176" s="116"/>
      <c r="AM176" s="121"/>
    </row>
    <row r="177" spans="1:39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U177" s="91"/>
      <c r="V177" s="95"/>
      <c r="W177" s="131"/>
      <c r="X177" s="119"/>
      <c r="Y177" s="120"/>
      <c r="Z177" s="119"/>
      <c r="AA177" s="116"/>
      <c r="AB177" s="116"/>
      <c r="AC177" s="121"/>
      <c r="AD177" s="88"/>
      <c r="AE177" s="91"/>
      <c r="AF177" s="95"/>
      <c r="AG177" s="131"/>
      <c r="AH177" s="119"/>
      <c r="AI177" s="120"/>
      <c r="AJ177" s="119"/>
      <c r="AK177" s="116"/>
      <c r="AL177" s="116"/>
      <c r="AM177" s="121"/>
    </row>
    <row r="178" spans="1:39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U178" s="91"/>
      <c r="V178" s="95"/>
      <c r="W178" s="131"/>
      <c r="X178" s="119"/>
      <c r="Y178" s="120"/>
      <c r="Z178" s="119"/>
      <c r="AA178" s="116"/>
      <c r="AB178" s="116"/>
      <c r="AC178" s="121"/>
      <c r="AD178" s="88"/>
      <c r="AE178" s="91"/>
      <c r="AF178" s="95"/>
      <c r="AG178" s="131"/>
      <c r="AH178" s="119"/>
      <c r="AI178" s="120"/>
      <c r="AJ178" s="119"/>
      <c r="AK178" s="116"/>
      <c r="AL178" s="116"/>
      <c r="AM178" s="121"/>
    </row>
    <row r="179" spans="1:39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U179" s="111"/>
      <c r="V179" s="95"/>
      <c r="W179" s="131"/>
      <c r="X179" s="119"/>
      <c r="Y179" s="120"/>
      <c r="Z179" s="119"/>
      <c r="AA179" s="133"/>
      <c r="AB179" s="134"/>
      <c r="AC179" s="121"/>
      <c r="AD179" s="88"/>
      <c r="AE179" s="111"/>
      <c r="AF179" s="95"/>
      <c r="AG179" s="131"/>
      <c r="AH179" s="119"/>
      <c r="AI179" s="120"/>
      <c r="AJ179" s="119"/>
      <c r="AK179" s="133"/>
      <c r="AL179" s="134"/>
      <c r="AM179" s="121"/>
    </row>
    <row r="180" spans="1:39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U180" s="91"/>
      <c r="V180" s="91"/>
      <c r="W180" s="116"/>
      <c r="X180" s="135"/>
      <c r="Y180" s="136"/>
      <c r="Z180" s="119"/>
      <c r="AA180" s="116"/>
      <c r="AB180" s="116"/>
      <c r="AC180" s="121"/>
      <c r="AD180" s="88"/>
      <c r="AE180" s="91"/>
      <c r="AF180" s="91"/>
      <c r="AG180" s="116"/>
      <c r="AH180" s="135"/>
      <c r="AI180" s="136"/>
      <c r="AJ180" s="119"/>
      <c r="AK180" s="116"/>
      <c r="AL180" s="116"/>
      <c r="AM180" s="121"/>
    </row>
    <row r="181" spans="1:39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U181" s="113" t="s">
        <v>10</v>
      </c>
      <c r="V181" s="114"/>
      <c r="W181" s="114"/>
      <c r="X181" s="122"/>
      <c r="Y181" s="114"/>
      <c r="Z181" s="122"/>
      <c r="AA181" s="114"/>
      <c r="AB181" s="114"/>
      <c r="AC181" s="128"/>
      <c r="AD181" s="88"/>
      <c r="AE181" s="113" t="s">
        <v>10</v>
      </c>
      <c r="AF181" s="114"/>
      <c r="AG181" s="114"/>
      <c r="AH181" s="122"/>
      <c r="AI181" s="114"/>
      <c r="AJ181" s="122"/>
      <c r="AK181" s="114"/>
      <c r="AL181" s="114"/>
      <c r="AM181" s="128"/>
    </row>
    <row r="182" spans="1:39" ht="11.1" customHeight="1" x14ac:dyDescent="0.25">
      <c r="A182" s="16">
        <f>A151+A158+A163+A168</f>
        <v>20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1890.6</v>
      </c>
      <c r="F182" s="119" t="s">
        <v>6</v>
      </c>
      <c r="G182" s="138"/>
      <c r="H182" s="119"/>
      <c r="I182" s="121">
        <f>A182*C182*E182</f>
        <v>2457780</v>
      </c>
      <c r="K182" s="16">
        <f>K151+K158+K163+K168</f>
        <v>20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1890.6</v>
      </c>
      <c r="P182" s="119" t="s">
        <v>6</v>
      </c>
      <c r="Q182" s="138"/>
      <c r="R182" s="119"/>
      <c r="S182" s="121">
        <f>K182*M182*O182</f>
        <v>2457780</v>
      </c>
      <c r="U182" s="117">
        <f>U151+U158+U163+U168</f>
        <v>20</v>
      </c>
      <c r="V182" s="95" t="s">
        <v>31</v>
      </c>
      <c r="W182" s="116">
        <f>W151</f>
        <v>65</v>
      </c>
      <c r="X182" s="119" t="s">
        <v>66</v>
      </c>
      <c r="Y182" s="120">
        <f>Assumptions!$G$22*Assumptions!$D$22</f>
        <v>1890.6</v>
      </c>
      <c r="Z182" s="119" t="s">
        <v>6</v>
      </c>
      <c r="AA182" s="138"/>
      <c r="AB182" s="119"/>
      <c r="AC182" s="121">
        <f>U182*W182*Y182</f>
        <v>2457780</v>
      </c>
      <c r="AD182" s="88"/>
      <c r="AE182" s="117">
        <f>AE151+AE158+AE163+AE168</f>
        <v>20</v>
      </c>
      <c r="AF182" s="95" t="s">
        <v>31</v>
      </c>
      <c r="AG182" s="116">
        <f>AG151</f>
        <v>65</v>
      </c>
      <c r="AH182" s="119" t="s">
        <v>66</v>
      </c>
      <c r="AI182" s="120">
        <f>Assumptions!$G$22*Assumptions!$D$22</f>
        <v>1890.6</v>
      </c>
      <c r="AJ182" s="119" t="s">
        <v>6</v>
      </c>
      <c r="AK182" s="138"/>
      <c r="AL182" s="119"/>
      <c r="AM182" s="121">
        <f>AE182*AG182*AI182</f>
        <v>2457780</v>
      </c>
    </row>
    <row r="183" spans="1:39" ht="11.1" customHeight="1" x14ac:dyDescent="0.25">
      <c r="A183" s="16">
        <f>A152+A159+A164+A169</f>
        <v>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1120</v>
      </c>
      <c r="F183" s="19" t="s">
        <v>6</v>
      </c>
      <c r="G183" s="15"/>
      <c r="H183" s="15"/>
      <c r="I183" s="20">
        <f>A183*C183*E183</f>
        <v>0</v>
      </c>
      <c r="K183" s="16">
        <f>K152+K159+K164+K169</f>
        <v>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1120</v>
      </c>
      <c r="P183" s="19" t="s">
        <v>6</v>
      </c>
      <c r="Q183" s="15"/>
      <c r="R183" s="15"/>
      <c r="S183" s="20">
        <f>K183*M183*O183</f>
        <v>0</v>
      </c>
      <c r="U183" s="117">
        <f>U152+U159+U164+U169</f>
        <v>0</v>
      </c>
      <c r="V183" s="95" t="s">
        <v>74</v>
      </c>
      <c r="W183" s="116">
        <f>W152</f>
        <v>75</v>
      </c>
      <c r="X183" s="119" t="s">
        <v>66</v>
      </c>
      <c r="Y183" s="120">
        <f>Assumptions!$G$23</f>
        <v>1120</v>
      </c>
      <c r="Z183" s="119" t="s">
        <v>6</v>
      </c>
      <c r="AA183" s="116"/>
      <c r="AB183" s="116"/>
      <c r="AC183" s="121">
        <f>U183*W183*Y183</f>
        <v>0</v>
      </c>
      <c r="AD183" s="88"/>
      <c r="AE183" s="117">
        <f>AE152+AE159+AE164+AE169</f>
        <v>0</v>
      </c>
      <c r="AF183" s="95" t="s">
        <v>74</v>
      </c>
      <c r="AG183" s="116">
        <f>AG152</f>
        <v>75</v>
      </c>
      <c r="AH183" s="119" t="s">
        <v>66</v>
      </c>
      <c r="AI183" s="120">
        <f>Assumptions!$G$23</f>
        <v>1120</v>
      </c>
      <c r="AJ183" s="119" t="s">
        <v>6</v>
      </c>
      <c r="AK183" s="116"/>
      <c r="AL183" s="116"/>
      <c r="AM183" s="121">
        <f>AE183*AG183*AI183</f>
        <v>0</v>
      </c>
    </row>
    <row r="184" spans="1:39" ht="11.1" customHeight="1" x14ac:dyDescent="0.25">
      <c r="A184" s="16">
        <f>A153+A160+A165+A170</f>
        <v>0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1120</v>
      </c>
      <c r="F184" s="19" t="s">
        <v>6</v>
      </c>
      <c r="G184" s="15"/>
      <c r="H184" s="15"/>
      <c r="I184" s="20">
        <f>A184*C184*E184</f>
        <v>0</v>
      </c>
      <c r="K184" s="16">
        <f>K153+K160+K165+K170</f>
        <v>0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1120</v>
      </c>
      <c r="P184" s="19" t="s">
        <v>6</v>
      </c>
      <c r="Q184" s="15"/>
      <c r="R184" s="15"/>
      <c r="S184" s="20">
        <f>K184*M184*O184</f>
        <v>0</v>
      </c>
      <c r="U184" s="117">
        <f>U153+U160+U165+U170</f>
        <v>0</v>
      </c>
      <c r="V184" s="95" t="s">
        <v>75</v>
      </c>
      <c r="W184" s="116">
        <f>W153</f>
        <v>90</v>
      </c>
      <c r="X184" s="119" t="s">
        <v>7</v>
      </c>
      <c r="Y184" s="120">
        <f>Assumptions!$G$24</f>
        <v>1120</v>
      </c>
      <c r="Z184" s="119" t="s">
        <v>6</v>
      </c>
      <c r="AA184" s="116"/>
      <c r="AB184" s="116"/>
      <c r="AC184" s="121">
        <f>U184*W184*Y184</f>
        <v>0</v>
      </c>
      <c r="AD184" s="88"/>
      <c r="AE184" s="117">
        <f>AE153+AE160+AE165+AE170</f>
        <v>0</v>
      </c>
      <c r="AF184" s="95" t="s">
        <v>75</v>
      </c>
      <c r="AG184" s="116">
        <f>AG153</f>
        <v>90</v>
      </c>
      <c r="AH184" s="119" t="s">
        <v>7</v>
      </c>
      <c r="AI184" s="120">
        <f>Assumptions!$G$24</f>
        <v>1120</v>
      </c>
      <c r="AJ184" s="119" t="s">
        <v>6</v>
      </c>
      <c r="AK184" s="116"/>
      <c r="AL184" s="116"/>
      <c r="AM184" s="121">
        <f>AE184*AG184*AI184</f>
        <v>0</v>
      </c>
    </row>
    <row r="185" spans="1:39" ht="11.1" customHeight="1" x14ac:dyDescent="0.25">
      <c r="A185" s="16">
        <f>A154</f>
        <v>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1120</v>
      </c>
      <c r="F185" s="19" t="s">
        <v>6</v>
      </c>
      <c r="G185" s="15"/>
      <c r="H185" s="15"/>
      <c r="I185" s="20">
        <f>A185*C185*E185</f>
        <v>0</v>
      </c>
      <c r="K185" s="16">
        <f>K154</f>
        <v>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1120</v>
      </c>
      <c r="P185" s="19" t="s">
        <v>6</v>
      </c>
      <c r="Q185" s="15"/>
      <c r="R185" s="15"/>
      <c r="S185" s="20">
        <f>K185*M185*O185</f>
        <v>0</v>
      </c>
      <c r="U185" s="117">
        <f>U154</f>
        <v>0</v>
      </c>
      <c r="V185" s="95" t="s">
        <v>76</v>
      </c>
      <c r="W185" s="116">
        <f>W154</f>
        <v>120</v>
      </c>
      <c r="X185" s="119" t="s">
        <v>5</v>
      </c>
      <c r="Y185" s="120">
        <f>Assumptions!$G$25</f>
        <v>1120</v>
      </c>
      <c r="Z185" s="119" t="s">
        <v>6</v>
      </c>
      <c r="AA185" s="116"/>
      <c r="AB185" s="116"/>
      <c r="AC185" s="121">
        <f>U185*W185*Y185</f>
        <v>0</v>
      </c>
      <c r="AD185" s="88"/>
      <c r="AE185" s="117">
        <f>AE154</f>
        <v>0</v>
      </c>
      <c r="AF185" s="95" t="s">
        <v>76</v>
      </c>
      <c r="AG185" s="116">
        <f>AG154</f>
        <v>120</v>
      </c>
      <c r="AH185" s="119" t="s">
        <v>5</v>
      </c>
      <c r="AI185" s="120">
        <f>Assumptions!$G$25</f>
        <v>1120</v>
      </c>
      <c r="AJ185" s="119" t="s">
        <v>6</v>
      </c>
      <c r="AK185" s="116"/>
      <c r="AL185" s="116"/>
      <c r="AM185" s="121">
        <f>AE185*AG185*AI185</f>
        <v>0</v>
      </c>
    </row>
    <row r="186" spans="1:39" ht="11.1" customHeight="1" x14ac:dyDescent="0.25">
      <c r="A186" s="16">
        <f>A155</f>
        <v>0</v>
      </c>
      <c r="B186" s="17" t="s">
        <v>77</v>
      </c>
      <c r="C186" s="15">
        <f>C155</f>
        <v>164</v>
      </c>
      <c r="D186" s="19" t="s">
        <v>7</v>
      </c>
      <c r="E186" s="7">
        <f>Assumptions!$G$26</f>
        <v>1120</v>
      </c>
      <c r="F186" s="19" t="s">
        <v>6</v>
      </c>
      <c r="G186" s="15"/>
      <c r="H186" s="15"/>
      <c r="I186" s="20">
        <f>A186*C186*E186</f>
        <v>0</v>
      </c>
      <c r="K186" s="16">
        <f>K155</f>
        <v>0</v>
      </c>
      <c r="L186" s="17" t="s">
        <v>77</v>
      </c>
      <c r="M186" s="15">
        <f>M155</f>
        <v>164</v>
      </c>
      <c r="N186" s="19" t="s">
        <v>7</v>
      </c>
      <c r="O186" s="7">
        <f>Assumptions!$G$26</f>
        <v>1120</v>
      </c>
      <c r="P186" s="19" t="s">
        <v>6</v>
      </c>
      <c r="Q186" s="15"/>
      <c r="R186" s="15"/>
      <c r="S186" s="20">
        <f>K186*M186*O186</f>
        <v>0</v>
      </c>
      <c r="U186" s="117">
        <f>U155</f>
        <v>0</v>
      </c>
      <c r="V186" s="95" t="s">
        <v>77</v>
      </c>
      <c r="W186" s="116">
        <f>W155</f>
        <v>164</v>
      </c>
      <c r="X186" s="119" t="s">
        <v>7</v>
      </c>
      <c r="Y186" s="120">
        <f>Assumptions!$G$26</f>
        <v>1120</v>
      </c>
      <c r="Z186" s="119" t="s">
        <v>6</v>
      </c>
      <c r="AA186" s="116"/>
      <c r="AB186" s="116"/>
      <c r="AC186" s="121">
        <f>U186*W186*Y186</f>
        <v>0</v>
      </c>
      <c r="AD186" s="88"/>
      <c r="AE186" s="117">
        <f>AE155</f>
        <v>0</v>
      </c>
      <c r="AF186" s="95" t="s">
        <v>77</v>
      </c>
      <c r="AG186" s="116">
        <f>AG155</f>
        <v>164</v>
      </c>
      <c r="AH186" s="119" t="s">
        <v>7</v>
      </c>
      <c r="AI186" s="120">
        <f>Assumptions!$G$26</f>
        <v>1120</v>
      </c>
      <c r="AJ186" s="119" t="s">
        <v>6</v>
      </c>
      <c r="AK186" s="116"/>
      <c r="AL186" s="116"/>
      <c r="AM186" s="121">
        <f>AE186*AG186*AI186</f>
        <v>0</v>
      </c>
    </row>
    <row r="187" spans="1:39" ht="11.1" customHeight="1" x14ac:dyDescent="0.25">
      <c r="A187" s="25">
        <f>SUM(A182:A186)</f>
        <v>20</v>
      </c>
      <c r="B187" s="13"/>
      <c r="C187" s="33">
        <f>SUM(A182*C182*G182)+(A183*C183)+(A184*C184)+(A185*C185)+(A186*C186)</f>
        <v>0</v>
      </c>
      <c r="D187" s="21" t="s">
        <v>78</v>
      </c>
      <c r="E187" s="13"/>
      <c r="F187" s="21"/>
      <c r="G187" s="13"/>
      <c r="H187" s="13"/>
      <c r="I187" s="27"/>
      <c r="K187" s="25">
        <f>SUM(K182:K186)</f>
        <v>20</v>
      </c>
      <c r="L187" s="13"/>
      <c r="M187" s="33">
        <f>SUM(K182*M182*Q182)+(K183*M183)+(K184*M184)+(K185*M185)+(K186*M186)</f>
        <v>0</v>
      </c>
      <c r="N187" s="21" t="s">
        <v>78</v>
      </c>
      <c r="O187" s="13"/>
      <c r="P187" s="21"/>
      <c r="Q187" s="13"/>
      <c r="R187" s="13"/>
      <c r="S187" s="27"/>
      <c r="U187" s="126">
        <f>SUM(U182:U186)</f>
        <v>20</v>
      </c>
      <c r="V187" s="114"/>
      <c r="W187" s="139">
        <f>SUM(U182*W182*AA182)+(U183*W183)+(U184*W184)+(U185*W185)+(U186*W186)</f>
        <v>0</v>
      </c>
      <c r="X187" s="122" t="s">
        <v>78</v>
      </c>
      <c r="Y187" s="114"/>
      <c r="Z187" s="122"/>
      <c r="AA187" s="114"/>
      <c r="AB187" s="114"/>
      <c r="AC187" s="128"/>
      <c r="AD187" s="88"/>
      <c r="AE187" s="126">
        <f>SUM(AE182:AE186)</f>
        <v>20</v>
      </c>
      <c r="AF187" s="114"/>
      <c r="AG187" s="139">
        <f>SUM(AE182*AG182*AK182)+(AE183*AG183)+(AE184*AG184)+(AE185*AG185)+(AE186*AG186)</f>
        <v>0</v>
      </c>
      <c r="AH187" s="122" t="s">
        <v>78</v>
      </c>
      <c r="AI187" s="114"/>
      <c r="AJ187" s="122"/>
      <c r="AK187" s="114"/>
      <c r="AL187" s="114"/>
      <c r="AM187" s="128"/>
    </row>
    <row r="188" spans="1:39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U188" s="91"/>
      <c r="V188" s="111"/>
      <c r="W188" s="88"/>
      <c r="X188" s="88"/>
      <c r="Y188" s="132"/>
      <c r="Z188" s="119"/>
      <c r="AA188" s="88"/>
      <c r="AB188" s="88"/>
      <c r="AC188" s="121"/>
      <c r="AD188" s="88"/>
      <c r="AE188" s="91"/>
      <c r="AF188" s="111"/>
      <c r="AG188" s="88"/>
      <c r="AH188" s="88"/>
      <c r="AI188" s="132"/>
      <c r="AJ188" s="119"/>
      <c r="AK188" s="88"/>
      <c r="AL188" s="88"/>
      <c r="AM188" s="121"/>
    </row>
    <row r="189" spans="1:39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196622.4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196622.4</v>
      </c>
      <c r="U189" s="91" t="s">
        <v>87</v>
      </c>
      <c r="V189" s="91"/>
      <c r="W189" s="116"/>
      <c r="X189" s="116"/>
      <c r="Y189" s="140">
        <f>Assumptions!$E$41</f>
        <v>0.08</v>
      </c>
      <c r="Z189" s="119" t="s">
        <v>13</v>
      </c>
      <c r="AA189" s="116"/>
      <c r="AB189" s="116"/>
      <c r="AC189" s="121">
        <f>SUM(AC182:AC186)*Y189</f>
        <v>196622.4</v>
      </c>
      <c r="AD189" s="88"/>
      <c r="AE189" s="91" t="s">
        <v>87</v>
      </c>
      <c r="AF189" s="91"/>
      <c r="AG189" s="116"/>
      <c r="AH189" s="116"/>
      <c r="AI189" s="140">
        <f>Assumptions!$E$41</f>
        <v>0.08</v>
      </c>
      <c r="AJ189" s="119" t="s">
        <v>13</v>
      </c>
      <c r="AK189" s="116"/>
      <c r="AL189" s="116"/>
      <c r="AM189" s="121">
        <f>SUM(AM182:AM186)*AI189</f>
        <v>196622.4</v>
      </c>
    </row>
    <row r="190" spans="1:39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15600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17550</v>
      </c>
      <c r="U190" s="91" t="s">
        <v>14</v>
      </c>
      <c r="V190" s="91"/>
      <c r="W190" s="116"/>
      <c r="X190" s="116"/>
      <c r="Y190" s="140">
        <f>Assumptions!$E$42</f>
        <v>5.0000000000000001E-3</v>
      </c>
      <c r="Z190" s="119" t="s">
        <v>15</v>
      </c>
      <c r="AA190" s="116"/>
      <c r="AB190" s="116"/>
      <c r="AC190" s="121">
        <f>AC172*Y190</f>
        <v>17550</v>
      </c>
      <c r="AD190" s="88"/>
      <c r="AE190" s="91" t="s">
        <v>14</v>
      </c>
      <c r="AF190" s="91"/>
      <c r="AG190" s="116"/>
      <c r="AH190" s="116"/>
      <c r="AI190" s="140">
        <f>Assumptions!$E$42</f>
        <v>5.0000000000000001E-3</v>
      </c>
      <c r="AJ190" s="119" t="s">
        <v>15</v>
      </c>
      <c r="AK190" s="116"/>
      <c r="AL190" s="116"/>
      <c r="AM190" s="121">
        <f>AM172*AI190</f>
        <v>18544.5</v>
      </c>
    </row>
    <row r="191" spans="1:39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27035.579999999998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27035.579999999998</v>
      </c>
      <c r="U191" s="91" t="s">
        <v>16</v>
      </c>
      <c r="V191" s="91"/>
      <c r="W191" s="116"/>
      <c r="X191" s="116"/>
      <c r="Y191" s="140">
        <f>Assumptions!$E$43</f>
        <v>1.0999999999999999E-2</v>
      </c>
      <c r="Z191" s="119" t="s">
        <v>13</v>
      </c>
      <c r="AA191" s="116"/>
      <c r="AB191" s="116"/>
      <c r="AC191" s="121">
        <f>SUM(AC182:AC186)*Y191</f>
        <v>27035.579999999998</v>
      </c>
      <c r="AD191" s="88"/>
      <c r="AE191" s="91" t="s">
        <v>16</v>
      </c>
      <c r="AF191" s="91"/>
      <c r="AG191" s="116"/>
      <c r="AH191" s="116"/>
      <c r="AI191" s="140">
        <f>Assumptions!$E$43</f>
        <v>1.0999999999999999E-2</v>
      </c>
      <c r="AJ191" s="119" t="s">
        <v>13</v>
      </c>
      <c r="AK191" s="116"/>
      <c r="AL191" s="116"/>
      <c r="AM191" s="121">
        <f>SUM(AM182:AM186)*AI191</f>
        <v>27035.579999999998</v>
      </c>
    </row>
    <row r="192" spans="1:39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62400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70200</v>
      </c>
      <c r="U192" s="91" t="s">
        <v>17</v>
      </c>
      <c r="V192" s="91"/>
      <c r="W192" s="116"/>
      <c r="X192" s="116"/>
      <c r="Y192" s="140">
        <f>Assumptions!$E$44</f>
        <v>0.02</v>
      </c>
      <c r="Z192" s="119" t="s">
        <v>45</v>
      </c>
      <c r="AA192" s="116"/>
      <c r="AB192" s="116"/>
      <c r="AC192" s="121">
        <f>SUM(AC151:AC155)*Y192</f>
        <v>70200</v>
      </c>
      <c r="AD192" s="88"/>
      <c r="AE192" s="91" t="s">
        <v>17</v>
      </c>
      <c r="AF192" s="91"/>
      <c r="AG192" s="116"/>
      <c r="AH192" s="116"/>
      <c r="AI192" s="140">
        <f>Assumptions!$E$44</f>
        <v>0.02</v>
      </c>
      <c r="AJ192" s="119" t="s">
        <v>45</v>
      </c>
      <c r="AK192" s="116"/>
      <c r="AL192" s="116"/>
      <c r="AM192" s="121">
        <f>SUM(AM151:AM155)*AI192</f>
        <v>74178</v>
      </c>
    </row>
    <row r="193" spans="1:39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122889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122889</v>
      </c>
      <c r="U193" s="91" t="s">
        <v>18</v>
      </c>
      <c r="V193" s="91"/>
      <c r="W193" s="141"/>
      <c r="X193" s="116"/>
      <c r="Y193" s="140">
        <f>Assumptions!$E$45</f>
        <v>0.05</v>
      </c>
      <c r="Z193" s="119" t="s">
        <v>13</v>
      </c>
      <c r="AA193" s="116"/>
      <c r="AB193" s="116"/>
      <c r="AC193" s="121">
        <f>SUM(AC182:AC188)*Y193</f>
        <v>122889</v>
      </c>
      <c r="AD193" s="88"/>
      <c r="AE193" s="91" t="s">
        <v>18</v>
      </c>
      <c r="AF193" s="91"/>
      <c r="AG193" s="141"/>
      <c r="AH193" s="116"/>
      <c r="AI193" s="140">
        <f>Assumptions!$E$45</f>
        <v>0.05</v>
      </c>
      <c r="AJ193" s="119" t="s">
        <v>13</v>
      </c>
      <c r="AK193" s="116"/>
      <c r="AL193" s="116"/>
      <c r="AM193" s="121">
        <f>SUM(AM182:AM188)*AI193</f>
        <v>122889</v>
      </c>
    </row>
    <row r="194" spans="1:39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U194" s="91"/>
      <c r="V194" s="111"/>
      <c r="W194" s="88"/>
      <c r="X194" s="88"/>
      <c r="Y194" s="142"/>
      <c r="Z194" s="119"/>
      <c r="AA194" s="88"/>
      <c r="AB194" s="88"/>
      <c r="AC194" s="124"/>
      <c r="AD194" s="88"/>
      <c r="AE194" s="91"/>
      <c r="AF194" s="111"/>
      <c r="AG194" s="88"/>
      <c r="AH194" s="88"/>
      <c r="AI194" s="142"/>
      <c r="AJ194" s="119"/>
      <c r="AK194" s="88"/>
      <c r="AL194" s="88"/>
      <c r="AM194" s="124"/>
    </row>
    <row r="195" spans="1:39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112001.76579495287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112380.63232330931</v>
      </c>
      <c r="U195" s="91" t="s">
        <v>88</v>
      </c>
      <c r="V195" s="91"/>
      <c r="W195" s="136">
        <f>Assumptions!$C$47</f>
        <v>0.05</v>
      </c>
      <c r="X195" s="132">
        <f>Assumptions!$D$47</f>
        <v>12</v>
      </c>
      <c r="Y195" s="119" t="s">
        <v>21</v>
      </c>
      <c r="Z195" s="116"/>
      <c r="AA195" s="132">
        <f>Assumptions!$G$47</f>
        <v>6</v>
      </c>
      <c r="AB195" s="119" t="s">
        <v>79</v>
      </c>
      <c r="AC195" s="121">
        <f>(((SUM(AC175:AC180)*POWER((1+W195/12),((X195+AA195)/12)*12))-SUM(AC175:AC180))      +           ((((SUM(AC182:AC194)*POWER((1+W195/12),((X195+AA195)/12)*12))-SUM(AC182:AC194))*0.5)))</f>
        <v>112380.63232330931</v>
      </c>
      <c r="AD195" s="88"/>
      <c r="AE195" s="91" t="s">
        <v>88</v>
      </c>
      <c r="AF195" s="91"/>
      <c r="AG195" s="136">
        <f>Assumptions!$C$47</f>
        <v>0.05</v>
      </c>
      <c r="AH195" s="132">
        <f>Assumptions!$D$47</f>
        <v>12</v>
      </c>
      <c r="AI195" s="119" t="s">
        <v>21</v>
      </c>
      <c r="AJ195" s="116"/>
      <c r="AK195" s="132">
        <f>Assumptions!$G$47</f>
        <v>6</v>
      </c>
      <c r="AL195" s="119" t="s">
        <v>79</v>
      </c>
      <c r="AM195" s="121">
        <f>(((SUM(AM175:AM180)*POWER((1+AG195/12),((AH195+AK195)/12)*12))-SUM(AM175:AM180))      +           ((((SUM(AM182:AM194)*POWER((1+AG195/12),((AH195+AK195)/12)*12))-SUM(AM182:AM194))*0.5)))</f>
        <v>112573.85425277101</v>
      </c>
    </row>
    <row r="196" spans="1:39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28823.269800000002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28920.769800000002</v>
      </c>
      <c r="U196" s="91" t="s">
        <v>22</v>
      </c>
      <c r="V196" s="91"/>
      <c r="W196" s="136">
        <f>Assumptions!$C$48</f>
        <v>0.01</v>
      </c>
      <c r="X196" s="119" t="s">
        <v>23</v>
      </c>
      <c r="Y196" s="116"/>
      <c r="Z196" s="116"/>
      <c r="AA196" s="116"/>
      <c r="AB196" s="116"/>
      <c r="AC196" s="121">
        <f>SUM(AC175:AC193)*W196</f>
        <v>28920.769800000002</v>
      </c>
      <c r="AD196" s="88"/>
      <c r="AE196" s="91" t="s">
        <v>22</v>
      </c>
      <c r="AF196" s="91"/>
      <c r="AG196" s="136">
        <f>Assumptions!$C$48</f>
        <v>0.01</v>
      </c>
      <c r="AH196" s="119" t="s">
        <v>23</v>
      </c>
      <c r="AI196" s="116"/>
      <c r="AJ196" s="116"/>
      <c r="AK196" s="116"/>
      <c r="AL196" s="116"/>
      <c r="AM196" s="121">
        <f>SUM(AM175:AM193)*AG196</f>
        <v>28970.4948</v>
      </c>
    </row>
    <row r="197" spans="1:39" ht="11.1" customHeight="1" x14ac:dyDescent="0.25">
      <c r="A197" s="6" t="s">
        <v>24</v>
      </c>
      <c r="B197" s="6"/>
      <c r="C197" s="61" t="s">
        <v>103</v>
      </c>
      <c r="D197" s="32">
        <f>Assumptions!$D$49</f>
        <v>0.2</v>
      </c>
      <c r="E197" s="19" t="s">
        <v>25</v>
      </c>
      <c r="I197" s="20">
        <f>SUM(I151:I155)*D197+SUM(I158:I170)*G197</f>
        <v>624000</v>
      </c>
      <c r="K197" s="6" t="s">
        <v>24</v>
      </c>
      <c r="L197" s="6"/>
      <c r="M197" s="61" t="s">
        <v>103</v>
      </c>
      <c r="N197" s="32">
        <f>Assumptions!$D$49</f>
        <v>0.2</v>
      </c>
      <c r="O197" s="19" t="s">
        <v>25</v>
      </c>
      <c r="S197" s="20">
        <f>SUM(S151:S155)*N197+SUM(S158:S170)*Q197</f>
        <v>702000</v>
      </c>
      <c r="U197" s="91" t="s">
        <v>24</v>
      </c>
      <c r="V197" s="91"/>
      <c r="W197" s="133" t="s">
        <v>103</v>
      </c>
      <c r="X197" s="136">
        <f>Assumptions!$D$49</f>
        <v>0.2</v>
      </c>
      <c r="Y197" s="119" t="s">
        <v>25</v>
      </c>
      <c r="Z197" s="133"/>
      <c r="AA197" s="158"/>
      <c r="AB197" s="119"/>
      <c r="AC197" s="121">
        <f>SUM(AC151:AC155)*X197+SUM(AC158:AC170)*AA197</f>
        <v>702000</v>
      </c>
      <c r="AD197" s="88"/>
      <c r="AE197" s="91" t="s">
        <v>24</v>
      </c>
      <c r="AF197" s="91"/>
      <c r="AG197" s="133" t="s">
        <v>103</v>
      </c>
      <c r="AH197" s="136">
        <f>Assumptions!$D$49</f>
        <v>0.2</v>
      </c>
      <c r="AI197" s="119" t="s">
        <v>25</v>
      </c>
      <c r="AJ197" s="133"/>
      <c r="AK197" s="158"/>
      <c r="AL197" s="119"/>
      <c r="AM197" s="121">
        <f>SUM(AM151:AM155)*AH197+SUM(AM158:AM170)*AK197</f>
        <v>741780</v>
      </c>
    </row>
    <row r="198" spans="1:39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U198" s="114"/>
      <c r="V198" s="114"/>
      <c r="W198" s="114"/>
      <c r="X198" s="114"/>
      <c r="Y198" s="114"/>
      <c r="Z198" s="114"/>
      <c r="AA198" s="114"/>
      <c r="AB198" s="114"/>
      <c r="AC198" s="128"/>
      <c r="AD198" s="88"/>
      <c r="AE198" s="114"/>
      <c r="AF198" s="114"/>
      <c r="AG198" s="114"/>
      <c r="AH198" s="114"/>
      <c r="AI198" s="114"/>
      <c r="AJ198" s="114"/>
      <c r="AK198" s="114"/>
      <c r="AL198" s="114"/>
      <c r="AM198" s="128"/>
    </row>
    <row r="199" spans="1:39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3647152.0155949527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3735378.3821233092</v>
      </c>
      <c r="U199" s="113" t="s">
        <v>26</v>
      </c>
      <c r="V199" s="114"/>
      <c r="W199" s="114"/>
      <c r="X199" s="114"/>
      <c r="Y199" s="114"/>
      <c r="Z199" s="114"/>
      <c r="AA199" s="114"/>
      <c r="AB199" s="114"/>
      <c r="AC199" s="130">
        <f>SUM(AC175:AC198)</f>
        <v>3735378.3821233092</v>
      </c>
      <c r="AD199" s="88"/>
      <c r="AE199" s="113" t="s">
        <v>26</v>
      </c>
      <c r="AF199" s="114"/>
      <c r="AG199" s="114"/>
      <c r="AH199" s="114"/>
      <c r="AI199" s="114"/>
      <c r="AJ199" s="114"/>
      <c r="AK199" s="114"/>
      <c r="AL199" s="114"/>
      <c r="AM199" s="130">
        <f>SUM(AM175:AM198)</f>
        <v>3780373.829052771</v>
      </c>
    </row>
    <row r="200" spans="1:39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U200" s="116"/>
      <c r="V200" s="116"/>
      <c r="W200" s="116"/>
      <c r="X200" s="116"/>
      <c r="Y200" s="116"/>
      <c r="Z200" s="116"/>
      <c r="AA200" s="116"/>
      <c r="AB200" s="116"/>
      <c r="AC200" s="143"/>
      <c r="AD200" s="88"/>
      <c r="AE200" s="116"/>
      <c r="AF200" s="116"/>
      <c r="AG200" s="116"/>
      <c r="AH200" s="116"/>
      <c r="AI200" s="116"/>
      <c r="AJ200" s="116"/>
      <c r="AK200" s="116"/>
      <c r="AL200" s="116"/>
      <c r="AM200" s="143"/>
    </row>
    <row r="201" spans="1:39" ht="11.1" customHeight="1" x14ac:dyDescent="0.25">
      <c r="A201" s="36" t="s">
        <v>106</v>
      </c>
      <c r="B201" s="37"/>
      <c r="C201" s="37"/>
      <c r="D201" s="37"/>
      <c r="E201" s="37"/>
      <c r="F201" s="37"/>
      <c r="G201" s="37"/>
      <c r="H201" s="37"/>
      <c r="I201" s="38">
        <f>I172-I199</f>
        <v>-527152.01559495274</v>
      </c>
      <c r="K201" s="36" t="s">
        <v>106</v>
      </c>
      <c r="L201" s="37"/>
      <c r="M201" s="37"/>
      <c r="N201" s="37"/>
      <c r="O201" s="37"/>
      <c r="P201" s="37"/>
      <c r="Q201" s="37"/>
      <c r="R201" s="37"/>
      <c r="S201" s="38">
        <f>S172-S199</f>
        <v>-225378.38212330919</v>
      </c>
      <c r="U201" s="144" t="s">
        <v>106</v>
      </c>
      <c r="V201" s="145"/>
      <c r="W201" s="145"/>
      <c r="X201" s="145"/>
      <c r="Y201" s="145"/>
      <c r="Z201" s="145"/>
      <c r="AA201" s="145"/>
      <c r="AB201" s="145"/>
      <c r="AC201" s="146">
        <f>AC172-AC199</f>
        <v>-225378.38212330919</v>
      </c>
      <c r="AD201" s="88"/>
      <c r="AE201" s="144" t="s">
        <v>106</v>
      </c>
      <c r="AF201" s="145"/>
      <c r="AG201" s="145"/>
      <c r="AH201" s="145"/>
      <c r="AI201" s="145"/>
      <c r="AJ201" s="145"/>
      <c r="AK201" s="145"/>
      <c r="AL201" s="145"/>
      <c r="AM201" s="146">
        <f>AM172-AM199</f>
        <v>-71473.829052770976</v>
      </c>
    </row>
    <row r="202" spans="1:39" ht="11.1" customHeight="1" x14ac:dyDescent="0.25">
      <c r="A202" s="36" t="s">
        <v>107</v>
      </c>
      <c r="B202" s="37"/>
      <c r="C202" s="37"/>
      <c r="D202" s="37"/>
      <c r="E202" s="37"/>
      <c r="F202" s="37"/>
      <c r="G202" s="37"/>
      <c r="H202" s="37"/>
      <c r="I202" s="38">
        <f>I201/F145</f>
        <v>-2635760.0779747637</v>
      </c>
      <c r="K202" s="36" t="s">
        <v>107</v>
      </c>
      <c r="L202" s="37"/>
      <c r="M202" s="37"/>
      <c r="N202" s="37"/>
      <c r="O202" s="37"/>
      <c r="P202" s="37"/>
      <c r="Q202" s="37"/>
      <c r="R202" s="37"/>
      <c r="S202" s="38">
        <f>S201/P145</f>
        <v>-1126891.9106165459</v>
      </c>
      <c r="U202" s="144" t="s">
        <v>107</v>
      </c>
      <c r="V202" s="145"/>
      <c r="W202" s="145"/>
      <c r="X202" s="145"/>
      <c r="Y202" s="145"/>
      <c r="Z202" s="145"/>
      <c r="AA202" s="145"/>
      <c r="AB202" s="145"/>
      <c r="AC202" s="146">
        <f>AC201/Z145</f>
        <v>-1126891.9106165459</v>
      </c>
      <c r="AD202" s="88"/>
      <c r="AE202" s="144" t="s">
        <v>107</v>
      </c>
      <c r="AF202" s="145"/>
      <c r="AG202" s="145"/>
      <c r="AH202" s="145"/>
      <c r="AI202" s="145"/>
      <c r="AJ202" s="145"/>
      <c r="AK202" s="145"/>
      <c r="AL202" s="145"/>
      <c r="AM202" s="146">
        <f>AM201/AJ145</f>
        <v>-357369.14526385488</v>
      </c>
    </row>
    <row r="203" spans="1:39" ht="11.1" customHeight="1" x14ac:dyDescent="0.25"/>
    <row r="204" spans="1:39" ht="11.1" customHeight="1" x14ac:dyDescent="0.25"/>
    <row r="205" spans="1:39" ht="11.1" customHeight="1" x14ac:dyDescent="0.25"/>
    <row r="206" spans="1:39" ht="11.1" customHeight="1" x14ac:dyDescent="0.25"/>
    <row r="207" spans="1:39" ht="11.1" customHeight="1" x14ac:dyDescent="0.25"/>
    <row r="208" spans="1:39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</sheetData>
  <mergeCells count="12">
    <mergeCell ref="D2:I4"/>
    <mergeCell ref="N2:S4"/>
    <mergeCell ref="D138:I140"/>
    <mergeCell ref="N138:S140"/>
    <mergeCell ref="D70:I72"/>
    <mergeCell ref="N70:S72"/>
    <mergeCell ref="X2:AC4"/>
    <mergeCell ref="AH2:AM4"/>
    <mergeCell ref="X70:AC72"/>
    <mergeCell ref="AH70:AM72"/>
    <mergeCell ref="X138:AC140"/>
    <mergeCell ref="AH138:AM1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8194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194" r:id="rId4"/>
      </mc:Fallback>
    </mc:AlternateContent>
    <mc:AlternateContent xmlns:mc="http://schemas.openxmlformats.org/markup-compatibility/2006">
      <mc:Choice Requires="x14">
        <oleObject progId="CorelDRAW.Graphic.12" shapeId="8195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195" r:id="rId6"/>
      </mc:Fallback>
    </mc:AlternateContent>
    <mc:AlternateContent xmlns:mc="http://schemas.openxmlformats.org/markup-compatibility/2006">
      <mc:Choice Requires="x14">
        <oleObject progId="CorelDRAW.Graphic.12" shapeId="8199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199" r:id="rId7"/>
      </mc:Fallback>
    </mc:AlternateContent>
    <mc:AlternateContent xmlns:mc="http://schemas.openxmlformats.org/markup-compatibility/2006">
      <mc:Choice Requires="x14">
        <oleObject progId="CorelDRAW.Graphic.12" shapeId="8200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00" r:id="rId8"/>
      </mc:Fallback>
    </mc:AlternateContent>
    <mc:AlternateContent xmlns:mc="http://schemas.openxmlformats.org/markup-compatibility/2006">
      <mc:Choice Requires="x14">
        <oleObject progId="CorelDRAW.Graphic.12" shapeId="8207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07" r:id="rId9"/>
      </mc:Fallback>
    </mc:AlternateContent>
    <mc:AlternateContent xmlns:mc="http://schemas.openxmlformats.org/markup-compatibility/2006">
      <mc:Choice Requires="x14">
        <oleObject progId="CorelDRAW.Graphic.12" shapeId="8208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08" r:id="rId10"/>
      </mc:Fallback>
    </mc:AlternateContent>
    <mc:AlternateContent xmlns:mc="http://schemas.openxmlformats.org/markup-compatibility/2006">
      <mc:Choice Requires="x14">
        <oleObject progId="CorelDRAW.Graphic.12" shapeId="8209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209" r:id="rId11"/>
      </mc:Fallback>
    </mc:AlternateContent>
    <mc:AlternateContent xmlns:mc="http://schemas.openxmlformats.org/markup-compatibility/2006">
      <mc:Choice Requires="x14">
        <oleObject progId="CorelDRAW.Graphic.12" shapeId="8210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210" r:id="rId12"/>
      </mc:Fallback>
    </mc:AlternateContent>
    <mc:AlternateContent xmlns:mc="http://schemas.openxmlformats.org/markup-compatibility/2006">
      <mc:Choice Requires="x14">
        <oleObject progId="CorelDRAW.Graphic.12" shapeId="8211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11" r:id="rId13"/>
      </mc:Fallback>
    </mc:AlternateContent>
    <mc:AlternateContent xmlns:mc="http://schemas.openxmlformats.org/markup-compatibility/2006">
      <mc:Choice Requires="x14">
        <oleObject progId="CorelDRAW.Graphic.12" shapeId="8212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12" r:id="rId14"/>
      </mc:Fallback>
    </mc:AlternateContent>
    <mc:AlternateContent xmlns:mc="http://schemas.openxmlformats.org/markup-compatibility/2006">
      <mc:Choice Requires="x14">
        <oleObject progId="CorelDRAW.Graphic.12" shapeId="8213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13" r:id="rId15"/>
      </mc:Fallback>
    </mc:AlternateContent>
    <mc:AlternateContent xmlns:mc="http://schemas.openxmlformats.org/markup-compatibility/2006">
      <mc:Choice Requires="x14">
        <oleObject progId="CorelDRAW.Graphic.12" shapeId="8214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14" r:id="rId16"/>
      </mc:Fallback>
    </mc:AlternateContent>
    <mc:AlternateContent xmlns:mc="http://schemas.openxmlformats.org/markup-compatibility/2006">
      <mc:Choice Requires="x14">
        <oleObject progId="CorelDRAW.Graphic.12" shapeId="8215" r:id="rId17">
          <objectPr defaultSize="0" autoPict="0" r:id="rId5">
            <anchor moveWithCells="1" sizeWithCells="1">
              <from>
                <xdr:col>20</xdr:col>
                <xdr:colOff>0</xdr:colOff>
                <xdr:row>1</xdr:row>
                <xdr:rowOff>0</xdr:rowOff>
              </from>
              <to>
                <xdr:col>22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8215" r:id="rId17"/>
      </mc:Fallback>
    </mc:AlternateContent>
    <mc:AlternateContent xmlns:mc="http://schemas.openxmlformats.org/markup-compatibility/2006">
      <mc:Choice Requires="x14">
        <oleObject progId="CorelDRAW.Graphic.12" shapeId="8216" r:id="rId18">
          <objectPr defaultSize="0" autoPict="0" r:id="rId5">
            <anchor moveWithCells="1" sizeWithCells="1">
              <from>
                <xdr:col>20</xdr:col>
                <xdr:colOff>0</xdr:colOff>
                <xdr:row>69</xdr:row>
                <xdr:rowOff>0</xdr:rowOff>
              </from>
              <to>
                <xdr:col>22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8216" r:id="rId18"/>
      </mc:Fallback>
    </mc:AlternateContent>
    <mc:AlternateContent xmlns:mc="http://schemas.openxmlformats.org/markup-compatibility/2006">
      <mc:Choice Requires="x14">
        <oleObject progId="CorelDRAW.Graphic.12" shapeId="8217" r:id="rId19">
          <objectPr defaultSize="0" autoPict="0" r:id="rId5">
            <anchor moveWithCells="1" sizeWithCells="1">
              <from>
                <xdr:col>20</xdr:col>
                <xdr:colOff>0</xdr:colOff>
                <xdr:row>137</xdr:row>
                <xdr:rowOff>0</xdr:rowOff>
              </from>
              <to>
                <xdr:col>22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8217" r:id="rId19"/>
      </mc:Fallback>
    </mc:AlternateContent>
    <mc:AlternateContent xmlns:mc="http://schemas.openxmlformats.org/markup-compatibility/2006">
      <mc:Choice Requires="x14">
        <oleObject progId="CorelDRAW.Graphic.12" shapeId="8218" r:id="rId20">
          <objectPr defaultSize="0" autoPict="0" r:id="rId5">
            <anchor moveWithCells="1" sizeWithCells="1">
              <from>
                <xdr:col>30</xdr:col>
                <xdr:colOff>0</xdr:colOff>
                <xdr:row>1</xdr:row>
                <xdr:rowOff>0</xdr:rowOff>
              </from>
              <to>
                <xdr:col>32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8218" r:id="rId20"/>
      </mc:Fallback>
    </mc:AlternateContent>
    <mc:AlternateContent xmlns:mc="http://schemas.openxmlformats.org/markup-compatibility/2006">
      <mc:Choice Requires="x14">
        <oleObject progId="CorelDRAW.Graphic.12" shapeId="8219" r:id="rId21">
          <objectPr defaultSize="0" autoPict="0" r:id="rId5">
            <anchor moveWithCells="1" sizeWithCells="1">
              <from>
                <xdr:col>30</xdr:col>
                <xdr:colOff>0</xdr:colOff>
                <xdr:row>69</xdr:row>
                <xdr:rowOff>0</xdr:rowOff>
              </from>
              <to>
                <xdr:col>32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8219" r:id="rId21"/>
      </mc:Fallback>
    </mc:AlternateContent>
    <mc:AlternateContent xmlns:mc="http://schemas.openxmlformats.org/markup-compatibility/2006">
      <mc:Choice Requires="x14">
        <oleObject progId="CorelDRAW.Graphic.12" shapeId="8220" r:id="rId22">
          <objectPr defaultSize="0" autoPict="0" r:id="rId5">
            <anchor moveWithCells="1" sizeWithCells="1">
              <from>
                <xdr:col>30</xdr:col>
                <xdr:colOff>0</xdr:colOff>
                <xdr:row>137</xdr:row>
                <xdr:rowOff>0</xdr:rowOff>
              </from>
              <to>
                <xdr:col>32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8220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82"/>
  <sheetViews>
    <sheetView topLeftCell="A44" zoomScale="60" zoomScaleNormal="60" workbookViewId="0">
      <selection activeCell="AI142" sqref="AI142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  <col min="50" max="50" width="3" customWidth="1"/>
  </cols>
  <sheetData>
    <row r="1" spans="1:39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U1" s="84"/>
      <c r="V1" s="85"/>
      <c r="W1" s="85"/>
      <c r="X1" s="86"/>
      <c r="Y1" s="87"/>
      <c r="Z1" s="87"/>
      <c r="AA1" s="87"/>
      <c r="AB1" s="87"/>
      <c r="AC1" s="87"/>
      <c r="AD1" s="88"/>
      <c r="AE1" s="84"/>
      <c r="AF1" s="85"/>
      <c r="AG1" s="85"/>
      <c r="AH1" s="86"/>
      <c r="AI1" s="87"/>
      <c r="AJ1" s="87"/>
      <c r="AK1" s="87"/>
      <c r="AL1" s="87"/>
      <c r="AM1" s="87"/>
    </row>
    <row r="2" spans="1:39" ht="11.1" customHeight="1" x14ac:dyDescent="0.25">
      <c r="A2" s="2"/>
      <c r="B2" s="2"/>
      <c r="C2" s="2"/>
      <c r="D2" s="338" t="s">
        <v>54</v>
      </c>
      <c r="E2" s="338"/>
      <c r="F2" s="338"/>
      <c r="G2" s="338"/>
      <c r="H2" s="338"/>
      <c r="I2" s="338"/>
      <c r="K2" s="2"/>
      <c r="L2" s="2"/>
      <c r="M2" s="2"/>
      <c r="N2" s="338" t="s">
        <v>54</v>
      </c>
      <c r="O2" s="338"/>
      <c r="P2" s="338"/>
      <c r="Q2" s="338"/>
      <c r="R2" s="338"/>
      <c r="S2" s="338"/>
      <c r="U2" s="84"/>
      <c r="V2" s="84"/>
      <c r="W2" s="84"/>
      <c r="X2" s="337" t="s">
        <v>54</v>
      </c>
      <c r="Y2" s="337"/>
      <c r="Z2" s="337"/>
      <c r="AA2" s="337"/>
      <c r="AB2" s="337"/>
      <c r="AC2" s="337"/>
      <c r="AD2" s="88"/>
      <c r="AE2" s="84"/>
      <c r="AF2" s="84"/>
      <c r="AG2" s="84"/>
      <c r="AH2" s="337" t="s">
        <v>54</v>
      </c>
      <c r="AI2" s="337"/>
      <c r="AJ2" s="337"/>
      <c r="AK2" s="337"/>
      <c r="AL2" s="337"/>
      <c r="AM2" s="337"/>
    </row>
    <row r="3" spans="1:39" ht="11.1" customHeight="1" x14ac:dyDescent="0.25">
      <c r="A3" s="2"/>
      <c r="B3" s="2"/>
      <c r="C3" s="2"/>
      <c r="D3" s="338"/>
      <c r="E3" s="338"/>
      <c r="F3" s="338"/>
      <c r="G3" s="338"/>
      <c r="H3" s="338"/>
      <c r="I3" s="338"/>
      <c r="K3" s="2"/>
      <c r="L3" s="2"/>
      <c r="M3" s="2"/>
      <c r="N3" s="338"/>
      <c r="O3" s="338"/>
      <c r="P3" s="338"/>
      <c r="Q3" s="338"/>
      <c r="R3" s="338"/>
      <c r="S3" s="338"/>
      <c r="U3" s="84"/>
      <c r="V3" s="84"/>
      <c r="W3" s="84"/>
      <c r="X3" s="337"/>
      <c r="Y3" s="337"/>
      <c r="Z3" s="337"/>
      <c r="AA3" s="337"/>
      <c r="AB3" s="337"/>
      <c r="AC3" s="337"/>
      <c r="AD3" s="88"/>
      <c r="AE3" s="84"/>
      <c r="AF3" s="84"/>
      <c r="AG3" s="84"/>
      <c r="AH3" s="337"/>
      <c r="AI3" s="337"/>
      <c r="AJ3" s="337"/>
      <c r="AK3" s="337"/>
      <c r="AL3" s="337"/>
      <c r="AM3" s="337"/>
    </row>
    <row r="4" spans="1:39" ht="11.1" customHeight="1" x14ac:dyDescent="0.25">
      <c r="A4" s="2"/>
      <c r="B4" s="2"/>
      <c r="C4" s="2"/>
      <c r="D4" s="338"/>
      <c r="E4" s="338"/>
      <c r="F4" s="338"/>
      <c r="G4" s="338"/>
      <c r="H4" s="338"/>
      <c r="I4" s="338"/>
      <c r="K4" s="2"/>
      <c r="L4" s="2"/>
      <c r="M4" s="2"/>
      <c r="N4" s="338"/>
      <c r="O4" s="338"/>
      <c r="P4" s="338"/>
      <c r="Q4" s="338"/>
      <c r="R4" s="338"/>
      <c r="S4" s="338"/>
      <c r="U4" s="84"/>
      <c r="V4" s="84"/>
      <c r="W4" s="84"/>
      <c r="X4" s="337"/>
      <c r="Y4" s="337"/>
      <c r="Z4" s="337"/>
      <c r="AA4" s="337"/>
      <c r="AB4" s="337"/>
      <c r="AC4" s="337"/>
      <c r="AD4" s="88"/>
      <c r="AE4" s="84"/>
      <c r="AF4" s="84"/>
      <c r="AG4" s="84"/>
      <c r="AH4" s="337"/>
      <c r="AI4" s="337"/>
      <c r="AJ4" s="337"/>
      <c r="AK4" s="337"/>
      <c r="AL4" s="337"/>
      <c r="AM4" s="337"/>
    </row>
    <row r="5" spans="1:39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U5" s="84"/>
      <c r="V5" s="84"/>
      <c r="W5" s="84"/>
      <c r="X5" s="89"/>
      <c r="Y5" s="89"/>
      <c r="Z5" s="89"/>
      <c r="AA5" s="89"/>
      <c r="AB5" s="89"/>
      <c r="AC5" s="89"/>
      <c r="AD5" s="88"/>
      <c r="AE5" s="84"/>
      <c r="AF5" s="84"/>
      <c r="AG5" s="84"/>
      <c r="AH5" s="89"/>
      <c r="AI5" s="89"/>
      <c r="AJ5" s="89"/>
      <c r="AK5" s="89"/>
      <c r="AL5" s="89"/>
      <c r="AM5" s="89"/>
    </row>
    <row r="6" spans="1:39" ht="11.1" customHeight="1" x14ac:dyDescent="0.25">
      <c r="A6" s="5" t="s">
        <v>0</v>
      </c>
      <c r="B6" s="5"/>
      <c r="C6" s="6"/>
      <c r="D6" s="52" t="str">
        <f>Assumptions!$B$87</f>
        <v>Small Scale Housing</v>
      </c>
      <c r="E6" s="44"/>
      <c r="F6" s="44"/>
      <c r="G6" s="80"/>
      <c r="H6" s="17" t="str">
        <f>Assumptions!$D$70</f>
        <v>Apartments</v>
      </c>
      <c r="I6" s="82">
        <f>Assumptions!$C$88</f>
        <v>0</v>
      </c>
      <c r="K6" s="5" t="s">
        <v>0</v>
      </c>
      <c r="L6" s="5"/>
      <c r="M6" s="6"/>
      <c r="N6" s="52" t="str">
        <f>Assumptions!$B$87</f>
        <v>Small Scale Housing</v>
      </c>
      <c r="O6" s="44"/>
      <c r="P6" s="44"/>
      <c r="Q6" s="45"/>
      <c r="R6" s="17" t="str">
        <f>Assumptions!$D$70</f>
        <v>Apartments</v>
      </c>
      <c r="S6" s="82">
        <f>Assumptions!$C$88</f>
        <v>0</v>
      </c>
      <c r="U6" s="90" t="s">
        <v>0</v>
      </c>
      <c r="V6" s="90"/>
      <c r="W6" s="91"/>
      <c r="X6" s="52" t="str">
        <f>Assumptions!$B$87</f>
        <v>Small Scale Housing</v>
      </c>
      <c r="Y6" s="93"/>
      <c r="Z6" s="93"/>
      <c r="AA6" s="94"/>
      <c r="AB6" s="95" t="str">
        <f>Assumptions!$D$61</f>
        <v>Apartments</v>
      </c>
      <c r="AC6" s="82">
        <f>Assumptions!$C$88</f>
        <v>0</v>
      </c>
      <c r="AD6" s="88"/>
      <c r="AE6" s="90" t="s">
        <v>0</v>
      </c>
      <c r="AF6" s="90"/>
      <c r="AG6" s="91"/>
      <c r="AH6" s="52" t="str">
        <f>Assumptions!$B$87</f>
        <v>Small Scale Housing</v>
      </c>
      <c r="AI6" s="93"/>
      <c r="AJ6" s="93"/>
      <c r="AK6" s="94"/>
      <c r="AL6" s="95" t="str">
        <f>Assumptions!$D$61</f>
        <v>Apartments</v>
      </c>
      <c r="AM6" s="82">
        <f>Assumptions!$C$88</f>
        <v>0</v>
      </c>
    </row>
    <row r="7" spans="1:39" ht="11.1" customHeight="1" x14ac:dyDescent="0.25">
      <c r="A7" s="5" t="s">
        <v>1</v>
      </c>
      <c r="B7" s="6"/>
      <c r="C7" s="6"/>
      <c r="D7" s="52" t="s">
        <v>115</v>
      </c>
      <c r="E7" s="44"/>
      <c r="F7" s="44"/>
      <c r="G7" s="44"/>
      <c r="H7" s="17" t="str">
        <f>Assumptions!$D$71</f>
        <v>2 bed houses</v>
      </c>
      <c r="I7" s="82">
        <f>Assumptions!$C$89</f>
        <v>4</v>
      </c>
      <c r="K7" s="5" t="s">
        <v>1</v>
      </c>
      <c r="L7" s="6"/>
      <c r="M7" s="6"/>
      <c r="N7" s="52" t="s">
        <v>115</v>
      </c>
      <c r="O7" s="44"/>
      <c r="P7" s="44"/>
      <c r="Q7" s="46"/>
      <c r="R7" s="17" t="str">
        <f>Assumptions!$D$71</f>
        <v>2 bed houses</v>
      </c>
      <c r="S7" s="82">
        <f>Assumptions!$C$89</f>
        <v>4</v>
      </c>
      <c r="U7" s="90" t="s">
        <v>1</v>
      </c>
      <c r="V7" s="91"/>
      <c r="W7" s="91"/>
      <c r="X7" s="92" t="s">
        <v>115</v>
      </c>
      <c r="Y7" s="93"/>
      <c r="Z7" s="93"/>
      <c r="AA7" s="97"/>
      <c r="AB7" s="95" t="str">
        <f>Assumptions!$D$62</f>
        <v>2 bed houses</v>
      </c>
      <c r="AC7" s="82">
        <f>Assumptions!$C$89</f>
        <v>4</v>
      </c>
      <c r="AD7" s="88"/>
      <c r="AE7" s="90" t="s">
        <v>1</v>
      </c>
      <c r="AF7" s="91"/>
      <c r="AG7" s="91"/>
      <c r="AH7" s="92" t="s">
        <v>115</v>
      </c>
      <c r="AI7" s="93"/>
      <c r="AJ7" s="93"/>
      <c r="AK7" s="97"/>
      <c r="AL7" s="95" t="str">
        <f>Assumptions!$D$62</f>
        <v>2 bed houses</v>
      </c>
      <c r="AM7" s="82">
        <f>Assumptions!$C$89</f>
        <v>4</v>
      </c>
    </row>
    <row r="8" spans="1:39" ht="11.1" customHeight="1" x14ac:dyDescent="0.25">
      <c r="A8" s="5" t="s">
        <v>2</v>
      </c>
      <c r="B8" s="5"/>
      <c r="C8" s="6"/>
      <c r="D8" s="53" t="str">
        <f>Assumptions!A13</f>
        <v>Zone 1</v>
      </c>
      <c r="E8" s="49"/>
      <c r="F8" s="49"/>
      <c r="G8" s="81"/>
      <c r="H8" s="17" t="str">
        <f>Assumptions!$D$72</f>
        <v>3 Bed houses</v>
      </c>
      <c r="I8" s="82">
        <f>Assumptions!$C$90</f>
        <v>4</v>
      </c>
      <c r="K8" s="5" t="s">
        <v>2</v>
      </c>
      <c r="L8" s="5"/>
      <c r="M8" s="6"/>
      <c r="N8" s="51" t="str">
        <f>Assumptions!A14</f>
        <v>Zone 2 Leake Keyworth Bingham</v>
      </c>
      <c r="O8" s="47"/>
      <c r="P8" s="47"/>
      <c r="Q8" s="48"/>
      <c r="R8" s="17" t="str">
        <f>Assumptions!$D$72</f>
        <v>3 Bed houses</v>
      </c>
      <c r="S8" s="82">
        <f>Assumptions!$C$90</f>
        <v>4</v>
      </c>
      <c r="U8" s="90" t="s">
        <v>2</v>
      </c>
      <c r="V8" s="90"/>
      <c r="W8" s="91"/>
      <c r="X8" s="295" t="str">
        <f>Assumptions!A15</f>
        <v>Zone 2</v>
      </c>
      <c r="Y8" s="296"/>
      <c r="Z8" s="296"/>
      <c r="AA8" s="297"/>
      <c r="AB8" s="95" t="str">
        <f>Assumptions!$D$63</f>
        <v>3 Bed houses</v>
      </c>
      <c r="AC8" s="82">
        <f>Assumptions!$C$90</f>
        <v>4</v>
      </c>
      <c r="AD8" s="88"/>
      <c r="AE8" s="90" t="s">
        <v>2</v>
      </c>
      <c r="AF8" s="90"/>
      <c r="AG8" s="91"/>
      <c r="AH8" s="288" t="str">
        <f>Assumptions!A16</f>
        <v>Zone 3</v>
      </c>
      <c r="AI8" s="289"/>
      <c r="AJ8" s="289"/>
      <c r="AK8" s="290"/>
      <c r="AL8" s="95" t="str">
        <f>Assumptions!$D$63</f>
        <v>3 Bed houses</v>
      </c>
      <c r="AM8" s="82">
        <f>Assumptions!$C$90</f>
        <v>4</v>
      </c>
    </row>
    <row r="9" spans="1:39" ht="11.1" customHeight="1" x14ac:dyDescent="0.25">
      <c r="A9" s="5" t="s">
        <v>3</v>
      </c>
      <c r="B9" s="5"/>
      <c r="C9" s="6"/>
      <c r="D9" s="10">
        <f>SUM(I6:I10)</f>
        <v>8</v>
      </c>
      <c r="E9" s="39" t="s">
        <v>67</v>
      </c>
      <c r="F9" s="6"/>
      <c r="G9" s="8"/>
      <c r="H9" s="17" t="str">
        <f>Assumptions!$D$73</f>
        <v>4 bed houses</v>
      </c>
      <c r="I9" s="82">
        <f>Assumptions!$C$91</f>
        <v>0</v>
      </c>
      <c r="K9" s="5" t="s">
        <v>3</v>
      </c>
      <c r="L9" s="5"/>
      <c r="M9" s="6"/>
      <c r="N9" s="10">
        <f>SUM(S6:S10)</f>
        <v>8</v>
      </c>
      <c r="O9" s="39" t="s">
        <v>67</v>
      </c>
      <c r="P9" s="6"/>
      <c r="Q9" s="8"/>
      <c r="R9" s="17" t="str">
        <f>Assumptions!$D$73</f>
        <v>4 bed houses</v>
      </c>
      <c r="S9" s="82">
        <f>Assumptions!$C$91</f>
        <v>0</v>
      </c>
      <c r="U9" s="90" t="s">
        <v>3</v>
      </c>
      <c r="V9" s="90"/>
      <c r="W9" s="91"/>
      <c r="X9" s="104">
        <f>SUM(AC6:AC10)</f>
        <v>8</v>
      </c>
      <c r="Y9" s="105" t="s">
        <v>67</v>
      </c>
      <c r="Z9" s="91"/>
      <c r="AA9" s="106"/>
      <c r="AB9" s="95" t="str">
        <f>Assumptions!$D$64</f>
        <v>4 bed houses</v>
      </c>
      <c r="AC9" s="82">
        <f>Assumptions!$C$91</f>
        <v>0</v>
      </c>
      <c r="AD9" s="88"/>
      <c r="AE9" s="90" t="s">
        <v>3</v>
      </c>
      <c r="AF9" s="90"/>
      <c r="AG9" s="91"/>
      <c r="AH9" s="104">
        <f>SUM(AM6:AM10)</f>
        <v>8</v>
      </c>
      <c r="AI9" s="105" t="s">
        <v>67</v>
      </c>
      <c r="AJ9" s="91"/>
      <c r="AK9" s="106"/>
      <c r="AL9" s="95" t="str">
        <f>Assumptions!$D$64</f>
        <v>4 bed houses</v>
      </c>
      <c r="AM9" s="82">
        <f>Assumptions!$C$91</f>
        <v>0</v>
      </c>
    </row>
    <row r="10" spans="1:39" ht="11.1" customHeight="1" x14ac:dyDescent="0.25">
      <c r="A10" s="90" t="s">
        <v>56</v>
      </c>
      <c r="B10" s="91"/>
      <c r="C10" s="107">
        <v>0</v>
      </c>
      <c r="D10" s="104">
        <f>D9*C10</f>
        <v>0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Assumptions!$C$92</f>
        <v>0</v>
      </c>
      <c r="K10" s="90" t="s">
        <v>56</v>
      </c>
      <c r="L10" s="91"/>
      <c r="M10" s="107">
        <v>0</v>
      </c>
      <c r="N10" s="104">
        <f>N9*M10</f>
        <v>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Assumptions!$C$92</f>
        <v>0</v>
      </c>
      <c r="U10" s="90" t="s">
        <v>56</v>
      </c>
      <c r="V10" s="91"/>
      <c r="W10" s="107">
        <v>0</v>
      </c>
      <c r="X10" s="104">
        <f>X9*W10</f>
        <v>0</v>
      </c>
      <c r="Y10" s="105" t="s">
        <v>57</v>
      </c>
      <c r="Z10" s="106"/>
      <c r="AA10" s="108"/>
      <c r="AB10" s="95" t="str">
        <f>Assumptions!$D$65</f>
        <v>5 bed house</v>
      </c>
      <c r="AC10" s="82">
        <f>Assumptions!$C$92</f>
        <v>0</v>
      </c>
      <c r="AD10" s="88"/>
      <c r="AE10" s="90" t="s">
        <v>56</v>
      </c>
      <c r="AF10" s="91"/>
      <c r="AG10" s="107">
        <v>0</v>
      </c>
      <c r="AH10" s="104">
        <f>AH9*AG10</f>
        <v>0</v>
      </c>
      <c r="AI10" s="105" t="s">
        <v>57</v>
      </c>
      <c r="AJ10" s="106"/>
      <c r="AK10" s="108"/>
      <c r="AL10" s="95" t="str">
        <f>Assumptions!$D$65</f>
        <v>5 bed house</v>
      </c>
      <c r="AM10" s="82">
        <f>Assumptions!$C$92</f>
        <v>0</v>
      </c>
    </row>
    <row r="11" spans="1:39" ht="11.1" customHeight="1" x14ac:dyDescent="0.25">
      <c r="A11" s="90" t="s">
        <v>58</v>
      </c>
      <c r="B11" s="91"/>
      <c r="C11" s="109">
        <f>Assumptions!$D$13</f>
        <v>0.42</v>
      </c>
      <c r="D11" s="95" t="str">
        <f>Assumptions!$D$12</f>
        <v>Intermediate</v>
      </c>
      <c r="E11" s="107">
        <f>Assumptions!$E$13</f>
        <v>0.19</v>
      </c>
      <c r="F11" s="95" t="str">
        <f>Assumptions!$E$12</f>
        <v>Social Rent</v>
      </c>
      <c r="G11" s="110">
        <f>Assumptions!$F$13</f>
        <v>0.39</v>
      </c>
      <c r="H11" s="105" t="str">
        <f>Assumptions!$F$12</f>
        <v>Affordable Rent</v>
      </c>
      <c r="I11" s="1"/>
      <c r="K11" s="90" t="s">
        <v>58</v>
      </c>
      <c r="L11" s="91"/>
      <c r="M11" s="109">
        <f>Assumptions!$D$14</f>
        <v>0.42</v>
      </c>
      <c r="N11" s="95" t="str">
        <f>Assumptions!$D$12</f>
        <v>Intermediate</v>
      </c>
      <c r="O11" s="107">
        <f>Assumptions!$E$14</f>
        <v>0.19</v>
      </c>
      <c r="P11" s="95" t="str">
        <f>Assumptions!$E$12</f>
        <v>Social Rent</v>
      </c>
      <c r="Q11" s="110">
        <f>Assumptions!$F$14</f>
        <v>0.39</v>
      </c>
      <c r="R11" s="105" t="str">
        <f>Assumptions!$F$12</f>
        <v>Affordable Rent</v>
      </c>
      <c r="S11" s="1"/>
      <c r="U11" s="90" t="s">
        <v>58</v>
      </c>
      <c r="V11" s="91"/>
      <c r="W11" s="109">
        <f>Assumptions!$D$15</f>
        <v>0.42</v>
      </c>
      <c r="X11" s="95" t="str">
        <f>Assumptions!$D$12</f>
        <v>Intermediate</v>
      </c>
      <c r="Y11" s="107">
        <f>Assumptions!$E$15</f>
        <v>0.19</v>
      </c>
      <c r="Z11" s="95" t="str">
        <f>Assumptions!$E$12</f>
        <v>Social Rent</v>
      </c>
      <c r="AA11" s="110">
        <f>Assumptions!$F$15</f>
        <v>0.39</v>
      </c>
      <c r="AB11" s="105" t="str">
        <f>Assumptions!$F$12</f>
        <v>Affordable Rent</v>
      </c>
      <c r="AC11" s="111"/>
      <c r="AD11" s="88"/>
      <c r="AE11" s="90" t="s">
        <v>58</v>
      </c>
      <c r="AF11" s="91"/>
      <c r="AG11" s="109">
        <f>Assumptions!$D$16</f>
        <v>0.42</v>
      </c>
      <c r="AH11" s="95" t="str">
        <f>Assumptions!$D$12</f>
        <v>Intermediate</v>
      </c>
      <c r="AI11" s="107">
        <f>Assumptions!$E$16</f>
        <v>0.19</v>
      </c>
      <c r="AJ11" s="95" t="str">
        <f>Assumptions!$E$12</f>
        <v>Social Rent</v>
      </c>
      <c r="AK11" s="110">
        <f>Assumptions!$F$16</f>
        <v>0.39</v>
      </c>
      <c r="AL11" s="105" t="str">
        <f>Assumptions!$F$12</f>
        <v>Affordable Rent</v>
      </c>
      <c r="AM11" s="1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660</v>
      </c>
      <c r="E12" s="105" t="s">
        <v>60</v>
      </c>
      <c r="F12" s="106"/>
      <c r="G12" s="112">
        <f>SUM(A22*C22)+(A23*C23)+(A24*C24)+(A27*C27)+(A28*C28)+(A29*C29)+(A32*C32)+(A33*C33)+(A34*C34)</f>
        <v>0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660</v>
      </c>
      <c r="O12" s="105" t="s">
        <v>60</v>
      </c>
      <c r="P12" s="106"/>
      <c r="Q12" s="112">
        <f>SUM(K22*M22)+(K23*M23)+(K24*M24)+(K27*M27)+(K28*M28)+(K29*M29)+(K32*M32)+(K33*M33)+(K34*M34)</f>
        <v>0</v>
      </c>
      <c r="R12" s="95" t="s">
        <v>61</v>
      </c>
      <c r="S12" s="8"/>
      <c r="U12" s="90" t="s">
        <v>59</v>
      </c>
      <c r="V12" s="91"/>
      <c r="W12" s="91"/>
      <c r="X12" s="104">
        <f>(U15*W15)+(U16*W16)+(U17*W17)+(U18*W18)+(U19*W19)</f>
        <v>660</v>
      </c>
      <c r="Y12" s="105" t="s">
        <v>60</v>
      </c>
      <c r="Z12" s="106"/>
      <c r="AA12" s="112">
        <f>SUM(U22*W22)+(U23*W23)+(U24*W24)+(U27*W27)+(U28*W28)+(U29*W29)+(U32*W32)+(U33*W33)+(U34*W34)</f>
        <v>0</v>
      </c>
      <c r="AB12" s="95" t="s">
        <v>61</v>
      </c>
      <c r="AC12" s="106"/>
      <c r="AD12" s="88"/>
      <c r="AE12" s="90" t="s">
        <v>59</v>
      </c>
      <c r="AF12" s="91"/>
      <c r="AG12" s="91"/>
      <c r="AH12" s="104">
        <f>(AE15*AG15)+(AE16*AG16)+(AE17*AG17)+(AE18*AG18)+(AE19*AG19)</f>
        <v>660</v>
      </c>
      <c r="AI12" s="105" t="s">
        <v>60</v>
      </c>
      <c r="AJ12" s="106"/>
      <c r="AK12" s="112">
        <f>SUM(AE22*AG22)+(AE23*AG23)+(AE24*AG24)+(AE27*AG27)+(AE28*AG28)+(AE29*AG29)+(AE32*AG32)+(AE33*AG33)+(AE34*AG34)</f>
        <v>0</v>
      </c>
      <c r="AL12" s="95" t="s">
        <v>61</v>
      </c>
      <c r="AM12" s="106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U13" s="113" t="s">
        <v>4</v>
      </c>
      <c r="V13" s="114"/>
      <c r="W13" s="114"/>
      <c r="X13" s="114"/>
      <c r="Y13" s="114"/>
      <c r="Z13" s="114"/>
      <c r="AA13" s="114"/>
      <c r="AB13" s="114"/>
      <c r="AC13" s="115"/>
      <c r="AD13" s="88"/>
      <c r="AE13" s="113" t="s">
        <v>4</v>
      </c>
      <c r="AF13" s="114"/>
      <c r="AG13" s="114"/>
      <c r="AH13" s="114"/>
      <c r="AI13" s="114"/>
      <c r="AJ13" s="114"/>
      <c r="AK13" s="114"/>
      <c r="AL13" s="114"/>
      <c r="AM13" s="115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U14" s="91" t="s">
        <v>62</v>
      </c>
      <c r="V14" s="91"/>
      <c r="W14" s="116"/>
      <c r="X14" s="116"/>
      <c r="Y14" s="116"/>
      <c r="Z14" s="116"/>
      <c r="AA14" s="116"/>
      <c r="AB14" s="116"/>
      <c r="AC14" s="106"/>
      <c r="AD14" s="88"/>
      <c r="AE14" s="91" t="s">
        <v>62</v>
      </c>
      <c r="AF14" s="91"/>
      <c r="AG14" s="116"/>
      <c r="AH14" s="116"/>
      <c r="AI14" s="116"/>
      <c r="AJ14" s="116"/>
      <c r="AK14" s="116"/>
      <c r="AL14" s="116"/>
      <c r="AM14" s="106"/>
    </row>
    <row r="15" spans="1:39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2400</v>
      </c>
      <c r="F15" s="119" t="s">
        <v>6</v>
      </c>
      <c r="G15" s="116"/>
      <c r="H15" s="116"/>
      <c r="I15" s="20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2700</v>
      </c>
      <c r="P15" s="119" t="s">
        <v>6</v>
      </c>
      <c r="Q15" s="116"/>
      <c r="R15" s="116"/>
      <c r="S15" s="20">
        <f>K15*M15*O15</f>
        <v>0</v>
      </c>
      <c r="U15" s="117">
        <f>AC6*(100%-W10)</f>
        <v>0</v>
      </c>
      <c r="V15" s="95" t="str">
        <f>Assumptions!$A$22</f>
        <v>Apartments</v>
      </c>
      <c r="W15" s="118">
        <f>Assumptions!$B$22</f>
        <v>65</v>
      </c>
      <c r="X15" s="119" t="s">
        <v>5</v>
      </c>
      <c r="Y15" s="120">
        <f>Assumptions!$C$34</f>
        <v>2700</v>
      </c>
      <c r="Z15" s="119" t="s">
        <v>6</v>
      </c>
      <c r="AA15" s="116"/>
      <c r="AB15" s="116"/>
      <c r="AC15" s="121">
        <f>U15*W15*Y15</f>
        <v>0</v>
      </c>
      <c r="AD15" s="88"/>
      <c r="AE15" s="117">
        <f>AM6*(100%-AG10)</f>
        <v>0</v>
      </c>
      <c r="AF15" s="95" t="str">
        <f>Assumptions!$A$22</f>
        <v>Apartments</v>
      </c>
      <c r="AG15" s="118">
        <f>Assumptions!$B$22</f>
        <v>65</v>
      </c>
      <c r="AH15" s="119" t="s">
        <v>5</v>
      </c>
      <c r="AI15" s="120">
        <f>Assumptions!$C$35</f>
        <v>2853</v>
      </c>
      <c r="AJ15" s="119" t="s">
        <v>6</v>
      </c>
      <c r="AK15" s="116"/>
      <c r="AL15" s="116"/>
      <c r="AM15" s="121">
        <f>AE15*AG15*AI15</f>
        <v>0</v>
      </c>
    </row>
    <row r="16" spans="1:39" ht="11.1" customHeight="1" x14ac:dyDescent="0.25">
      <c r="A16" s="117">
        <f>I7*(100%-C10)</f>
        <v>4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2550</v>
      </c>
      <c r="F16" s="119" t="s">
        <v>6</v>
      </c>
      <c r="G16" s="116"/>
      <c r="H16" s="116"/>
      <c r="I16" s="20">
        <f>A16*C16*E16</f>
        <v>765000</v>
      </c>
      <c r="K16" s="117">
        <f>S7*(100%-M10)</f>
        <v>4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2800</v>
      </c>
      <c r="P16" s="119" t="s">
        <v>6</v>
      </c>
      <c r="Q16" s="116"/>
      <c r="R16" s="116"/>
      <c r="S16" s="20">
        <f>K16*M16*O16</f>
        <v>840000</v>
      </c>
      <c r="U16" s="117">
        <f>AC7*(100%-W10)</f>
        <v>4</v>
      </c>
      <c r="V16" s="95" t="str">
        <f>Assumptions!$A$23</f>
        <v>2 bed houses</v>
      </c>
      <c r="W16" s="118">
        <f>Assumptions!$B$23</f>
        <v>75</v>
      </c>
      <c r="X16" s="119" t="s">
        <v>5</v>
      </c>
      <c r="Y16" s="120">
        <f>Assumptions!$D$34</f>
        <v>2800</v>
      </c>
      <c r="Z16" s="119" t="s">
        <v>6</v>
      </c>
      <c r="AA16" s="116"/>
      <c r="AB16" s="116"/>
      <c r="AC16" s="121">
        <f>U16*W16*Y16</f>
        <v>840000</v>
      </c>
      <c r="AD16" s="88"/>
      <c r="AE16" s="117">
        <f>AM7*(100%-AG10)</f>
        <v>4</v>
      </c>
      <c r="AF16" s="95" t="str">
        <f>Assumptions!$A$23</f>
        <v>2 bed houses</v>
      </c>
      <c r="AG16" s="118">
        <f>Assumptions!$B$23</f>
        <v>75</v>
      </c>
      <c r="AH16" s="119" t="s">
        <v>5</v>
      </c>
      <c r="AI16" s="120">
        <f>Assumptions!$D$35</f>
        <v>3390</v>
      </c>
      <c r="AJ16" s="119" t="s">
        <v>6</v>
      </c>
      <c r="AK16" s="116"/>
      <c r="AL16" s="116"/>
      <c r="AM16" s="121">
        <f>AE16*AG16*AI16</f>
        <v>1017000</v>
      </c>
    </row>
    <row r="17" spans="1:39" ht="11.1" customHeight="1" x14ac:dyDescent="0.25">
      <c r="A17" s="117">
        <f>I8*(100%-C10)</f>
        <v>4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2475</v>
      </c>
      <c r="F17" s="119" t="s">
        <v>6</v>
      </c>
      <c r="G17" s="116"/>
      <c r="H17" s="116"/>
      <c r="I17" s="20">
        <f>A17*C17*E17</f>
        <v>891000</v>
      </c>
      <c r="K17" s="117">
        <f>S8*(100%-M10)</f>
        <v>4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2700</v>
      </c>
      <c r="P17" s="119" t="s">
        <v>6</v>
      </c>
      <c r="Q17" s="116"/>
      <c r="R17" s="116"/>
      <c r="S17" s="20">
        <f>K17*M17*O17</f>
        <v>972000</v>
      </c>
      <c r="U17" s="117">
        <f>AC8*(100%-W10)</f>
        <v>4</v>
      </c>
      <c r="V17" s="95" t="str">
        <f>Assumptions!$A$24</f>
        <v>3 Bed houses</v>
      </c>
      <c r="W17" s="118">
        <f>Assumptions!$B$24</f>
        <v>90</v>
      </c>
      <c r="X17" s="119" t="s">
        <v>5</v>
      </c>
      <c r="Y17" s="120">
        <f>Assumptions!$E$34</f>
        <v>2700</v>
      </c>
      <c r="Z17" s="119" t="s">
        <v>6</v>
      </c>
      <c r="AA17" s="116"/>
      <c r="AB17" s="116"/>
      <c r="AC17" s="121">
        <f>U17*W17*Y17</f>
        <v>972000</v>
      </c>
      <c r="AD17" s="88"/>
      <c r="AE17" s="117">
        <f>AM8*(100%-AG10)</f>
        <v>4</v>
      </c>
      <c r="AF17" s="95" t="str">
        <f>Assumptions!$A$24</f>
        <v>3 Bed houses</v>
      </c>
      <c r="AG17" s="118">
        <f>Assumptions!$B$24</f>
        <v>90</v>
      </c>
      <c r="AH17" s="119" t="s">
        <v>5</v>
      </c>
      <c r="AI17" s="120">
        <f>Assumptions!$E$35</f>
        <v>3337</v>
      </c>
      <c r="AJ17" s="119" t="s">
        <v>6</v>
      </c>
      <c r="AK17" s="116"/>
      <c r="AL17" s="116"/>
      <c r="AM17" s="121">
        <f>AE17*AG17*AI17</f>
        <v>1201320</v>
      </c>
    </row>
    <row r="18" spans="1:39" ht="11.1" customHeight="1" x14ac:dyDescent="0.25">
      <c r="A18" s="117">
        <f>I9*(100%-C10)</f>
        <v>0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2475</v>
      </c>
      <c r="F18" s="119" t="s">
        <v>6</v>
      </c>
      <c r="G18" s="116"/>
      <c r="H18" s="116"/>
      <c r="I18" s="20">
        <f>A18*C18*E18</f>
        <v>0</v>
      </c>
      <c r="K18" s="117">
        <f>S9*(100%-M10)</f>
        <v>0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2700</v>
      </c>
      <c r="P18" s="119" t="s">
        <v>6</v>
      </c>
      <c r="Q18" s="116"/>
      <c r="R18" s="116"/>
      <c r="S18" s="20">
        <f>K18*M18*O18</f>
        <v>0</v>
      </c>
      <c r="U18" s="117">
        <f>AC9*(100%-W10)</f>
        <v>0</v>
      </c>
      <c r="V18" s="95" t="str">
        <f>Assumptions!$A$25</f>
        <v>4 bed houses</v>
      </c>
      <c r="W18" s="118">
        <f>Assumptions!$B$25</f>
        <v>120</v>
      </c>
      <c r="X18" s="119" t="s">
        <v>5</v>
      </c>
      <c r="Y18" s="120">
        <f>Assumptions!$F$34</f>
        <v>2700</v>
      </c>
      <c r="Z18" s="119" t="s">
        <v>6</v>
      </c>
      <c r="AA18" s="116"/>
      <c r="AB18" s="116"/>
      <c r="AC18" s="121">
        <f>U18*W18*Y18</f>
        <v>0</v>
      </c>
      <c r="AD18" s="88"/>
      <c r="AE18" s="117">
        <f>AM9*(100%-AG10)</f>
        <v>0</v>
      </c>
      <c r="AF18" s="95" t="str">
        <f>Assumptions!$A$25</f>
        <v>4 bed houses</v>
      </c>
      <c r="AG18" s="118">
        <f>Assumptions!$B$25</f>
        <v>120</v>
      </c>
      <c r="AH18" s="119" t="s">
        <v>5</v>
      </c>
      <c r="AI18" s="120">
        <f>Assumptions!$F$35</f>
        <v>3122</v>
      </c>
      <c r="AJ18" s="119" t="s">
        <v>6</v>
      </c>
      <c r="AK18" s="116"/>
      <c r="AL18" s="116"/>
      <c r="AM18" s="121">
        <f>AE18*AG18*AI18</f>
        <v>0</v>
      </c>
    </row>
    <row r="19" spans="1:39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164</v>
      </c>
      <c r="D19" s="119" t="s">
        <v>5</v>
      </c>
      <c r="E19" s="120">
        <f>Assumptions!$G$32</f>
        <v>2400</v>
      </c>
      <c r="F19" s="119" t="s">
        <v>6</v>
      </c>
      <c r="G19" s="116"/>
      <c r="H19" s="116"/>
      <c r="I19" s="20">
        <f>A19*C19*E19</f>
        <v>0</v>
      </c>
      <c r="K19" s="117">
        <f>S10*(100%-M10)</f>
        <v>0</v>
      </c>
      <c r="L19" s="95" t="str">
        <f>Assumptions!$A$26</f>
        <v>5 bed house</v>
      </c>
      <c r="M19" s="120">
        <f>Assumptions!$B$26</f>
        <v>164</v>
      </c>
      <c r="N19" s="119" t="s">
        <v>5</v>
      </c>
      <c r="O19" s="120">
        <f>Assumptions!$G$33</f>
        <v>2600</v>
      </c>
      <c r="P19" s="119" t="s">
        <v>6</v>
      </c>
      <c r="Q19" s="116"/>
      <c r="R19" s="116"/>
      <c r="S19" s="20">
        <f>K19*M19*O19</f>
        <v>0</v>
      </c>
      <c r="U19" s="117">
        <f>AC10*(100%-W10)</f>
        <v>0</v>
      </c>
      <c r="V19" s="95" t="str">
        <f>Assumptions!$A$26</f>
        <v>5 bed house</v>
      </c>
      <c r="W19" s="120">
        <f>Assumptions!$B$26</f>
        <v>164</v>
      </c>
      <c r="X19" s="119" t="s">
        <v>5</v>
      </c>
      <c r="Y19" s="120">
        <f>Assumptions!$G$34</f>
        <v>2600</v>
      </c>
      <c r="Z19" s="119" t="s">
        <v>6</v>
      </c>
      <c r="AA19" s="116"/>
      <c r="AB19" s="116"/>
      <c r="AC19" s="121">
        <f>U19*W19*Y19</f>
        <v>0</v>
      </c>
      <c r="AD19" s="88"/>
      <c r="AE19" s="117">
        <f>AM10*(100%-AG10)</f>
        <v>0</v>
      </c>
      <c r="AF19" s="95" t="str">
        <f>Assumptions!$A$26</f>
        <v>5 bed house</v>
      </c>
      <c r="AG19" s="120">
        <f>Assumptions!$B$26</f>
        <v>164</v>
      </c>
      <c r="AH19" s="119" t="s">
        <v>5</v>
      </c>
      <c r="AI19" s="120">
        <f>Assumptions!$G$35</f>
        <v>2906</v>
      </c>
      <c r="AJ19" s="119" t="s">
        <v>6</v>
      </c>
      <c r="AK19" s="116"/>
      <c r="AL19" s="116"/>
      <c r="AM19" s="121">
        <f>AE19*AG19*AI19</f>
        <v>0</v>
      </c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U20" s="114"/>
      <c r="V20" s="114"/>
      <c r="W20" s="114"/>
      <c r="X20" s="122"/>
      <c r="Y20" s="114"/>
      <c r="Z20" s="122"/>
      <c r="AA20" s="114"/>
      <c r="AB20" s="114"/>
      <c r="AC20" s="123"/>
      <c r="AD20" s="88"/>
      <c r="AE20" s="114"/>
      <c r="AF20" s="114"/>
      <c r="AG20" s="114"/>
      <c r="AH20" s="122"/>
      <c r="AI20" s="114"/>
      <c r="AJ20" s="122"/>
      <c r="AK20" s="114"/>
      <c r="AL20" s="114"/>
      <c r="AM20" s="123"/>
    </row>
    <row r="21" spans="1:39" ht="11.1" customHeight="1" x14ac:dyDescent="0.25">
      <c r="A21" s="91" t="str">
        <f>Assumptions!$D$12</f>
        <v>Intermediate</v>
      </c>
      <c r="B21" s="91"/>
      <c r="C21" s="107">
        <f>Assumptions!$D$18</f>
        <v>0.6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Intermediate</v>
      </c>
      <c r="L21" s="91"/>
      <c r="M21" s="107">
        <f>Assumptions!$D$18</f>
        <v>0.6</v>
      </c>
      <c r="N21" s="119" t="s">
        <v>63</v>
      </c>
      <c r="O21" s="116"/>
      <c r="P21" s="119"/>
      <c r="Q21" s="116"/>
      <c r="R21" s="116"/>
      <c r="S21" s="23"/>
      <c r="U21" s="91" t="str">
        <f>Assumptions!$D$12</f>
        <v>Intermediate</v>
      </c>
      <c r="V21" s="91"/>
      <c r="W21" s="107">
        <f>Assumptions!$D$18</f>
        <v>0.6</v>
      </c>
      <c r="X21" s="119" t="s">
        <v>63</v>
      </c>
      <c r="Y21" s="116"/>
      <c r="Z21" s="119"/>
      <c r="AA21" s="116"/>
      <c r="AB21" s="116"/>
      <c r="AC21" s="124"/>
      <c r="AD21" s="88"/>
      <c r="AE21" s="91" t="str">
        <f>Assumptions!$D$12</f>
        <v>Intermediate</v>
      </c>
      <c r="AF21" s="91"/>
      <c r="AG21" s="107">
        <f>Assumptions!$D$18</f>
        <v>0.6</v>
      </c>
      <c r="AH21" s="119" t="s">
        <v>63</v>
      </c>
      <c r="AI21" s="116"/>
      <c r="AJ21" s="119"/>
      <c r="AK21" s="116"/>
      <c r="AL21" s="116"/>
      <c r="AM21" s="124"/>
    </row>
    <row r="22" spans="1:39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65</v>
      </c>
      <c r="D22" s="119" t="s">
        <v>7</v>
      </c>
      <c r="E22" s="116">
        <f>E15*C21</f>
        <v>1440</v>
      </c>
      <c r="F22" s="119" t="s">
        <v>6</v>
      </c>
      <c r="G22" s="116"/>
      <c r="H22" s="116"/>
      <c r="I22" s="20">
        <f>A22*C22*E22</f>
        <v>0</v>
      </c>
      <c r="K22" s="117">
        <f>N10*M11*Assumptions!$C$220</f>
        <v>0</v>
      </c>
      <c r="L22" s="95" t="str">
        <f>Assumptions!$A$220</f>
        <v>Apartments</v>
      </c>
      <c r="M22" s="125">
        <f>Assumptions!$B$220</f>
        <v>65</v>
      </c>
      <c r="N22" s="119" t="s">
        <v>7</v>
      </c>
      <c r="O22" s="116">
        <f>O15*M21</f>
        <v>1620</v>
      </c>
      <c r="P22" s="119" t="s">
        <v>6</v>
      </c>
      <c r="Q22" s="116"/>
      <c r="R22" s="116"/>
      <c r="S22" s="20">
        <f>K22*M22*O22</f>
        <v>0</v>
      </c>
      <c r="U22" s="117">
        <f>X10*W11*Assumptions!$C$220</f>
        <v>0</v>
      </c>
      <c r="V22" s="95" t="str">
        <f>Assumptions!$A$220</f>
        <v>Apartments</v>
      </c>
      <c r="W22" s="125">
        <f>Assumptions!$B$220</f>
        <v>65</v>
      </c>
      <c r="X22" s="119" t="s">
        <v>7</v>
      </c>
      <c r="Y22" s="116">
        <f>Y15*W21</f>
        <v>1620</v>
      </c>
      <c r="Z22" s="119" t="s">
        <v>6</v>
      </c>
      <c r="AA22" s="116"/>
      <c r="AB22" s="116"/>
      <c r="AC22" s="121">
        <f>U22*W22*Y22</f>
        <v>0</v>
      </c>
      <c r="AD22" s="88"/>
      <c r="AE22" s="117">
        <f>AH10*AG11*Assumptions!$C$220</f>
        <v>0</v>
      </c>
      <c r="AF22" s="95" t="str">
        <f>Assumptions!$A$220</f>
        <v>Apartments</v>
      </c>
      <c r="AG22" s="125">
        <f>Assumptions!$B$220</f>
        <v>65</v>
      </c>
      <c r="AH22" s="119" t="s">
        <v>7</v>
      </c>
      <c r="AI22" s="116">
        <f>AI15*AG21</f>
        <v>1711.8</v>
      </c>
      <c r="AJ22" s="119" t="s">
        <v>6</v>
      </c>
      <c r="AK22" s="116"/>
      <c r="AL22" s="116"/>
      <c r="AM22" s="121">
        <f>AE22*AG22*AI22</f>
        <v>0</v>
      </c>
    </row>
    <row r="23" spans="1:39" ht="11.1" customHeight="1" x14ac:dyDescent="0.25">
      <c r="A23" s="117">
        <f>D10*C11*Assumptions!$C$221</f>
        <v>0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1530</v>
      </c>
      <c r="F23" s="119" t="s">
        <v>6</v>
      </c>
      <c r="G23" s="116"/>
      <c r="H23" s="116"/>
      <c r="I23" s="20">
        <f>A23*C23*E23</f>
        <v>0</v>
      </c>
      <c r="K23" s="117">
        <f>N10*M11*Assumptions!$C$221</f>
        <v>0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1680</v>
      </c>
      <c r="P23" s="119" t="s">
        <v>6</v>
      </c>
      <c r="Q23" s="116"/>
      <c r="R23" s="116"/>
      <c r="S23" s="20">
        <f>K23*M23*O23</f>
        <v>0</v>
      </c>
      <c r="U23" s="117">
        <f>X10*W11*Assumptions!$C$221</f>
        <v>0</v>
      </c>
      <c r="V23" s="95" t="str">
        <f>Assumptions!$A$221</f>
        <v>2 Bed house</v>
      </c>
      <c r="W23" s="125">
        <f>Assumptions!$B$221</f>
        <v>75</v>
      </c>
      <c r="X23" s="119" t="s">
        <v>7</v>
      </c>
      <c r="Y23" s="116">
        <f>Y16*W21</f>
        <v>1680</v>
      </c>
      <c r="Z23" s="119" t="s">
        <v>6</v>
      </c>
      <c r="AA23" s="116"/>
      <c r="AB23" s="116"/>
      <c r="AC23" s="121">
        <f>U23*W23*Y23</f>
        <v>0</v>
      </c>
      <c r="AD23" s="88"/>
      <c r="AE23" s="117">
        <f>AH10*AG11*Assumptions!$C$221</f>
        <v>0</v>
      </c>
      <c r="AF23" s="95" t="str">
        <f>Assumptions!$A$221</f>
        <v>2 Bed house</v>
      </c>
      <c r="AG23" s="125">
        <f>Assumptions!$B$221</f>
        <v>75</v>
      </c>
      <c r="AH23" s="119" t="s">
        <v>7</v>
      </c>
      <c r="AI23" s="116">
        <f>AI16*AG21</f>
        <v>2034</v>
      </c>
      <c r="AJ23" s="119" t="s">
        <v>6</v>
      </c>
      <c r="AK23" s="116"/>
      <c r="AL23" s="116"/>
      <c r="AM23" s="121">
        <f>AE23*AG23*AI23</f>
        <v>0</v>
      </c>
    </row>
    <row r="24" spans="1:39" ht="11.1" customHeight="1" x14ac:dyDescent="0.25">
      <c r="A24" s="117">
        <f>D10*C11*Assumptions!$C$222</f>
        <v>0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1485</v>
      </c>
      <c r="F24" s="119" t="s">
        <v>6</v>
      </c>
      <c r="G24" s="116"/>
      <c r="H24" s="116"/>
      <c r="I24" s="20">
        <f>A24*C24*E24</f>
        <v>0</v>
      </c>
      <c r="K24" s="117">
        <f>N10*M11*Assumptions!$C$222</f>
        <v>0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1620</v>
      </c>
      <c r="P24" s="119" t="s">
        <v>6</v>
      </c>
      <c r="Q24" s="116"/>
      <c r="R24" s="116"/>
      <c r="S24" s="20">
        <f>K24*M24*O24</f>
        <v>0</v>
      </c>
      <c r="U24" s="117">
        <f>X10*W11*Assumptions!$C$222</f>
        <v>0</v>
      </c>
      <c r="V24" s="95" t="str">
        <f>Assumptions!$A$222</f>
        <v>3 Bed House</v>
      </c>
      <c r="W24" s="125">
        <f>Assumptions!$B$222</f>
        <v>90</v>
      </c>
      <c r="X24" s="119" t="s">
        <v>7</v>
      </c>
      <c r="Y24" s="116">
        <f>Y17*W21</f>
        <v>1620</v>
      </c>
      <c r="Z24" s="119" t="s">
        <v>6</v>
      </c>
      <c r="AA24" s="116"/>
      <c r="AB24" s="116"/>
      <c r="AC24" s="121">
        <f>U24*W24*Y24</f>
        <v>0</v>
      </c>
      <c r="AD24" s="88"/>
      <c r="AE24" s="117">
        <f>AH10*AG11*Assumptions!$C$222</f>
        <v>0</v>
      </c>
      <c r="AF24" s="95" t="str">
        <f>Assumptions!$A$222</f>
        <v>3 Bed House</v>
      </c>
      <c r="AG24" s="125">
        <f>Assumptions!$B$222</f>
        <v>90</v>
      </c>
      <c r="AH24" s="119" t="s">
        <v>7</v>
      </c>
      <c r="AI24" s="116">
        <f>AI17*AG21</f>
        <v>2002.1999999999998</v>
      </c>
      <c r="AJ24" s="119" t="s">
        <v>6</v>
      </c>
      <c r="AK24" s="116"/>
      <c r="AL24" s="116"/>
      <c r="AM24" s="121">
        <f>AE24*AG24*AI24</f>
        <v>0</v>
      </c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U25" s="126"/>
      <c r="V25" s="114"/>
      <c r="W25" s="127"/>
      <c r="X25" s="122"/>
      <c r="Y25" s="114"/>
      <c r="Z25" s="122"/>
      <c r="AA25" s="114"/>
      <c r="AB25" s="114"/>
      <c r="AC25" s="128"/>
      <c r="AD25" s="88"/>
      <c r="AE25" s="126"/>
      <c r="AF25" s="114"/>
      <c r="AG25" s="127"/>
      <c r="AH25" s="122"/>
      <c r="AI25" s="114"/>
      <c r="AJ25" s="122"/>
      <c r="AK25" s="114"/>
      <c r="AL25" s="114"/>
      <c r="AM25" s="128"/>
    </row>
    <row r="26" spans="1:39" ht="11.1" customHeight="1" x14ac:dyDescent="0.25">
      <c r="A26" s="91" t="str">
        <f>Assumptions!$E$12</f>
        <v>Social Rent</v>
      </c>
      <c r="B26" s="91"/>
      <c r="C26" s="107">
        <f>Assumptions!$E$18</f>
        <v>0.4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Social Rent</v>
      </c>
      <c r="L26" s="91"/>
      <c r="M26" s="107">
        <f>Assumptions!$E$18</f>
        <v>0.4</v>
      </c>
      <c r="N26" s="119" t="s">
        <v>63</v>
      </c>
      <c r="O26" s="116"/>
      <c r="P26" s="119"/>
      <c r="Q26" s="116"/>
      <c r="R26" s="116"/>
      <c r="S26" s="23"/>
      <c r="U26" s="91" t="str">
        <f>Assumptions!$E$12</f>
        <v>Social Rent</v>
      </c>
      <c r="V26" s="91"/>
      <c r="W26" s="107">
        <f>Assumptions!$E$18</f>
        <v>0.4</v>
      </c>
      <c r="X26" s="119" t="s">
        <v>63</v>
      </c>
      <c r="Y26" s="116"/>
      <c r="Z26" s="119"/>
      <c r="AA26" s="116"/>
      <c r="AB26" s="116"/>
      <c r="AC26" s="124"/>
      <c r="AD26" s="88"/>
      <c r="AE26" s="91" t="str">
        <f>Assumptions!$E$12</f>
        <v>Social Rent</v>
      </c>
      <c r="AF26" s="91"/>
      <c r="AG26" s="107">
        <f>Assumptions!$E$18</f>
        <v>0.4</v>
      </c>
      <c r="AH26" s="119" t="s">
        <v>63</v>
      </c>
      <c r="AI26" s="116"/>
      <c r="AJ26" s="119"/>
      <c r="AK26" s="116"/>
      <c r="AL26" s="116"/>
      <c r="AM26" s="124"/>
    </row>
    <row r="27" spans="1:39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65</v>
      </c>
      <c r="D27" s="119" t="s">
        <v>66</v>
      </c>
      <c r="E27" s="116">
        <f>E15*C26</f>
        <v>960</v>
      </c>
      <c r="F27" s="119" t="s">
        <v>6</v>
      </c>
      <c r="G27" s="116"/>
      <c r="H27" s="116"/>
      <c r="I27" s="20">
        <f>A27*C27*E27</f>
        <v>0</v>
      </c>
      <c r="K27" s="117">
        <f>N10*O11*Assumptions!$C$225</f>
        <v>0</v>
      </c>
      <c r="L27" s="95" t="str">
        <f>Assumptions!$A$225</f>
        <v>Apartments</v>
      </c>
      <c r="M27" s="125">
        <f>Assumptions!$B$225</f>
        <v>65</v>
      </c>
      <c r="N27" s="119" t="s">
        <v>66</v>
      </c>
      <c r="O27" s="116">
        <f>O15*M26</f>
        <v>1080</v>
      </c>
      <c r="P27" s="119" t="s">
        <v>6</v>
      </c>
      <c r="Q27" s="116"/>
      <c r="R27" s="116"/>
      <c r="S27" s="20">
        <f>K27*M27*O27</f>
        <v>0</v>
      </c>
      <c r="U27" s="117">
        <f>X10*Y11*Assumptions!$C$225</f>
        <v>0</v>
      </c>
      <c r="V27" s="95" t="str">
        <f>Assumptions!$A$225</f>
        <v>Apartments</v>
      </c>
      <c r="W27" s="125">
        <f>Assumptions!$B$225</f>
        <v>65</v>
      </c>
      <c r="X27" s="119" t="s">
        <v>66</v>
      </c>
      <c r="Y27" s="116">
        <f>Y15*W26</f>
        <v>1080</v>
      </c>
      <c r="Z27" s="119" t="s">
        <v>6</v>
      </c>
      <c r="AA27" s="116"/>
      <c r="AB27" s="116"/>
      <c r="AC27" s="121">
        <f>U27*W27*Y27</f>
        <v>0</v>
      </c>
      <c r="AD27" s="88"/>
      <c r="AE27" s="117">
        <f>AH10*AI11*Assumptions!$C$225</f>
        <v>0</v>
      </c>
      <c r="AF27" s="95" t="str">
        <f>Assumptions!$A$225</f>
        <v>Apartments</v>
      </c>
      <c r="AG27" s="125">
        <f>Assumptions!$B$225</f>
        <v>65</v>
      </c>
      <c r="AH27" s="119" t="s">
        <v>66</v>
      </c>
      <c r="AI27" s="116">
        <f>AI15*AG26</f>
        <v>1141.2</v>
      </c>
      <c r="AJ27" s="119" t="s">
        <v>6</v>
      </c>
      <c r="AK27" s="116"/>
      <c r="AL27" s="116"/>
      <c r="AM27" s="121">
        <f>AE27*AG27*AI27</f>
        <v>0</v>
      </c>
    </row>
    <row r="28" spans="1:39" ht="11.1" customHeight="1" x14ac:dyDescent="0.25">
      <c r="A28" s="117">
        <f>D10*E11*Assumptions!$C$226</f>
        <v>0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1020</v>
      </c>
      <c r="F28" s="119" t="s">
        <v>6</v>
      </c>
      <c r="G28" s="116"/>
      <c r="H28" s="116"/>
      <c r="I28" s="20">
        <f>A28*C28*E28</f>
        <v>0</v>
      </c>
      <c r="K28" s="117">
        <f>N10*O11*Assumptions!$C$226</f>
        <v>0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1120</v>
      </c>
      <c r="P28" s="119" t="s">
        <v>6</v>
      </c>
      <c r="Q28" s="116"/>
      <c r="R28" s="116"/>
      <c r="S28" s="20">
        <f>K28*M28*O28</f>
        <v>0</v>
      </c>
      <c r="U28" s="117">
        <f>X10*Y11*Assumptions!$C$226</f>
        <v>0</v>
      </c>
      <c r="V28" s="95" t="s">
        <v>64</v>
      </c>
      <c r="W28" s="125">
        <f>Assumptions!$B$226</f>
        <v>75</v>
      </c>
      <c r="X28" s="119" t="s">
        <v>66</v>
      </c>
      <c r="Y28" s="116">
        <f>Y16*W26</f>
        <v>1120</v>
      </c>
      <c r="Z28" s="119" t="s">
        <v>6</v>
      </c>
      <c r="AA28" s="116"/>
      <c r="AB28" s="116"/>
      <c r="AC28" s="121">
        <f>U28*W28*Y28</f>
        <v>0</v>
      </c>
      <c r="AD28" s="88"/>
      <c r="AE28" s="117">
        <f>AH10*AI11*Assumptions!$C$226</f>
        <v>0</v>
      </c>
      <c r="AF28" s="95" t="s">
        <v>64</v>
      </c>
      <c r="AG28" s="125">
        <f>Assumptions!$B$226</f>
        <v>75</v>
      </c>
      <c r="AH28" s="119" t="s">
        <v>66</v>
      </c>
      <c r="AI28" s="116">
        <f>AI16*AG26</f>
        <v>1356</v>
      </c>
      <c r="AJ28" s="119" t="s">
        <v>6</v>
      </c>
      <c r="AK28" s="116"/>
      <c r="AL28" s="116"/>
      <c r="AM28" s="121">
        <f>AE28*AG28*AI28</f>
        <v>0</v>
      </c>
    </row>
    <row r="29" spans="1:39" ht="11.1" customHeight="1" x14ac:dyDescent="0.25">
      <c r="A29" s="117">
        <f>D10*E11*Assumptions!$C$227</f>
        <v>0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990</v>
      </c>
      <c r="F29" s="119" t="s">
        <v>6</v>
      </c>
      <c r="G29" s="116"/>
      <c r="H29" s="116"/>
      <c r="I29" s="20">
        <f>A29*C29*E29</f>
        <v>0</v>
      </c>
      <c r="K29" s="117">
        <f>N10*O11*Assumptions!$C$227</f>
        <v>0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1080</v>
      </c>
      <c r="P29" s="119" t="s">
        <v>6</v>
      </c>
      <c r="Q29" s="116"/>
      <c r="R29" s="116"/>
      <c r="S29" s="20">
        <f>K29*M29*O29</f>
        <v>0</v>
      </c>
      <c r="U29" s="117">
        <f>X10*Y11*Assumptions!$C$227</f>
        <v>0</v>
      </c>
      <c r="V29" s="95" t="str">
        <f>Assumptions!$A$227</f>
        <v>3 Bed House</v>
      </c>
      <c r="W29" s="125">
        <f>Assumptions!$B$227</f>
        <v>90</v>
      </c>
      <c r="X29" s="119" t="s">
        <v>66</v>
      </c>
      <c r="Y29" s="116">
        <f>Y17*W26</f>
        <v>1080</v>
      </c>
      <c r="Z29" s="119" t="s">
        <v>6</v>
      </c>
      <c r="AA29" s="116"/>
      <c r="AB29" s="116"/>
      <c r="AC29" s="121">
        <f>U29*W29*Y29</f>
        <v>0</v>
      </c>
      <c r="AD29" s="88"/>
      <c r="AE29" s="117">
        <f>AH10*AI11*Assumptions!$C$227</f>
        <v>0</v>
      </c>
      <c r="AF29" s="95" t="str">
        <f>Assumptions!$A$227</f>
        <v>3 Bed House</v>
      </c>
      <c r="AG29" s="125">
        <f>Assumptions!$B$227</f>
        <v>90</v>
      </c>
      <c r="AH29" s="119" t="s">
        <v>66</v>
      </c>
      <c r="AI29" s="116">
        <f>AI17*AG26</f>
        <v>1334.8000000000002</v>
      </c>
      <c r="AJ29" s="119" t="s">
        <v>6</v>
      </c>
      <c r="AK29" s="116"/>
      <c r="AL29" s="116"/>
      <c r="AM29" s="121">
        <f>AE29*AG29*AI29</f>
        <v>0</v>
      </c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U30" s="126"/>
      <c r="V30" s="114"/>
      <c r="W30" s="127"/>
      <c r="X30" s="122"/>
      <c r="Y30" s="114"/>
      <c r="Z30" s="122"/>
      <c r="AA30" s="114"/>
      <c r="AB30" s="114"/>
      <c r="AC30" s="128"/>
      <c r="AD30" s="88"/>
      <c r="AE30" s="126"/>
      <c r="AF30" s="114"/>
      <c r="AG30" s="127"/>
      <c r="AH30" s="122"/>
      <c r="AI30" s="114"/>
      <c r="AJ30" s="122"/>
      <c r="AK30" s="114"/>
      <c r="AL30" s="114"/>
      <c r="AM30" s="128"/>
    </row>
    <row r="31" spans="1:39" ht="11.1" customHeight="1" x14ac:dyDescent="0.25">
      <c r="A31" s="91" t="str">
        <f>Assumptions!$F$12</f>
        <v>Affordable Rent</v>
      </c>
      <c r="B31" s="91"/>
      <c r="C31" s="107">
        <f>Assumptions!$F$18</f>
        <v>0.5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Affordable Rent</v>
      </c>
      <c r="L31" s="91"/>
      <c r="M31" s="107">
        <f>Assumptions!$F$18</f>
        <v>0.5</v>
      </c>
      <c r="N31" s="119" t="s">
        <v>63</v>
      </c>
      <c r="O31" s="116"/>
      <c r="P31" s="119"/>
      <c r="Q31" s="116"/>
      <c r="R31" s="116"/>
      <c r="S31" s="23"/>
      <c r="U31" s="91" t="str">
        <f>Assumptions!$F$12</f>
        <v>Affordable Rent</v>
      </c>
      <c r="V31" s="91"/>
      <c r="W31" s="107">
        <f>Assumptions!$F$18</f>
        <v>0.5</v>
      </c>
      <c r="X31" s="119" t="s">
        <v>63</v>
      </c>
      <c r="Y31" s="116"/>
      <c r="Z31" s="119"/>
      <c r="AA31" s="116"/>
      <c r="AB31" s="116"/>
      <c r="AC31" s="124"/>
      <c r="AD31" s="88"/>
      <c r="AE31" s="91" t="str">
        <f>Assumptions!$F$12</f>
        <v>Affordable Rent</v>
      </c>
      <c r="AF31" s="91"/>
      <c r="AG31" s="107">
        <f>Assumptions!$F$18</f>
        <v>0.5</v>
      </c>
      <c r="AH31" s="119" t="s">
        <v>63</v>
      </c>
      <c r="AI31" s="116"/>
      <c r="AJ31" s="119"/>
      <c r="AK31" s="116"/>
      <c r="AL31" s="116"/>
      <c r="AM31" s="124"/>
    </row>
    <row r="32" spans="1:39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65</v>
      </c>
      <c r="D32" s="119" t="s">
        <v>66</v>
      </c>
      <c r="E32" s="116">
        <f>E15*C31</f>
        <v>1200</v>
      </c>
      <c r="F32" s="119" t="s">
        <v>6</v>
      </c>
      <c r="G32" s="116"/>
      <c r="H32" s="116"/>
      <c r="I32" s="20">
        <f>A32*C32*E32</f>
        <v>0</v>
      </c>
      <c r="K32" s="117">
        <f>N10*Q11*Assumptions!$C$230</f>
        <v>0</v>
      </c>
      <c r="L32" s="95" t="str">
        <f>Assumptions!$A$230</f>
        <v>Apartments</v>
      </c>
      <c r="M32" s="125">
        <f>Assumptions!$B$230</f>
        <v>65</v>
      </c>
      <c r="N32" s="119" t="s">
        <v>66</v>
      </c>
      <c r="O32" s="116">
        <f>O15*M31</f>
        <v>1350</v>
      </c>
      <c r="P32" s="119" t="s">
        <v>6</v>
      </c>
      <c r="Q32" s="116"/>
      <c r="R32" s="116"/>
      <c r="S32" s="20">
        <f>K32*M32*O32</f>
        <v>0</v>
      </c>
      <c r="U32" s="117">
        <f>X10*AA11*Assumptions!$C$230</f>
        <v>0</v>
      </c>
      <c r="V32" s="95" t="str">
        <f>Assumptions!$A$230</f>
        <v>Apartments</v>
      </c>
      <c r="W32" s="125">
        <f>Assumptions!$B$230</f>
        <v>65</v>
      </c>
      <c r="X32" s="119" t="s">
        <v>66</v>
      </c>
      <c r="Y32" s="116">
        <f>Y15*W31</f>
        <v>1350</v>
      </c>
      <c r="Z32" s="119" t="s">
        <v>6</v>
      </c>
      <c r="AA32" s="116"/>
      <c r="AB32" s="116"/>
      <c r="AC32" s="121">
        <f>U32*W32*Y32</f>
        <v>0</v>
      </c>
      <c r="AD32" s="88"/>
      <c r="AE32" s="117">
        <f>AH10*AK11*Assumptions!$C$230</f>
        <v>0</v>
      </c>
      <c r="AF32" s="95" t="str">
        <f>Assumptions!$A$230</f>
        <v>Apartments</v>
      </c>
      <c r="AG32" s="125">
        <f>Assumptions!$B$230</f>
        <v>65</v>
      </c>
      <c r="AH32" s="119" t="s">
        <v>66</v>
      </c>
      <c r="AI32" s="116">
        <f>AI15*AG31</f>
        <v>1426.5</v>
      </c>
      <c r="AJ32" s="119" t="s">
        <v>6</v>
      </c>
      <c r="AK32" s="116"/>
      <c r="AL32" s="116"/>
      <c r="AM32" s="121">
        <f>AE32*AG32*AI32</f>
        <v>0</v>
      </c>
    </row>
    <row r="33" spans="1:39" ht="11.1" customHeight="1" x14ac:dyDescent="0.25">
      <c r="A33" s="117">
        <f>D10*G11*Assumptions!$C$231</f>
        <v>0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1275</v>
      </c>
      <c r="F33" s="119" t="s">
        <v>6</v>
      </c>
      <c r="G33" s="116"/>
      <c r="H33" s="116"/>
      <c r="I33" s="20">
        <f>A33*C33*E33</f>
        <v>0</v>
      </c>
      <c r="K33" s="117">
        <f>N10*Q11*Assumptions!$C$231</f>
        <v>0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1400</v>
      </c>
      <c r="P33" s="119" t="s">
        <v>6</v>
      </c>
      <c r="Q33" s="116"/>
      <c r="R33" s="116"/>
      <c r="S33" s="20">
        <f>K33*M33*O33</f>
        <v>0</v>
      </c>
      <c r="U33" s="117">
        <f>X10*AA11*Assumptions!$C$231</f>
        <v>0</v>
      </c>
      <c r="V33" s="95" t="str">
        <f>Assumptions!$A$231</f>
        <v>2 Bed house</v>
      </c>
      <c r="W33" s="125">
        <f>Assumptions!$B$231</f>
        <v>75</v>
      </c>
      <c r="X33" s="119" t="s">
        <v>66</v>
      </c>
      <c r="Y33" s="116">
        <f>Y16*W31</f>
        <v>1400</v>
      </c>
      <c r="Z33" s="119" t="s">
        <v>6</v>
      </c>
      <c r="AA33" s="116"/>
      <c r="AB33" s="116"/>
      <c r="AC33" s="121">
        <f>U33*W33*Y33</f>
        <v>0</v>
      </c>
      <c r="AD33" s="88"/>
      <c r="AE33" s="117">
        <f>AH10*AK11*Assumptions!$C$231</f>
        <v>0</v>
      </c>
      <c r="AF33" s="95" t="str">
        <f>Assumptions!$A$231</f>
        <v>2 Bed house</v>
      </c>
      <c r="AG33" s="125">
        <f>Assumptions!$B$231</f>
        <v>75</v>
      </c>
      <c r="AH33" s="119" t="s">
        <v>66</v>
      </c>
      <c r="AI33" s="116">
        <f>AI16*AG31</f>
        <v>1695</v>
      </c>
      <c r="AJ33" s="119" t="s">
        <v>6</v>
      </c>
      <c r="AK33" s="116"/>
      <c r="AL33" s="116"/>
      <c r="AM33" s="121">
        <f>AE33*AG33*AI33</f>
        <v>0</v>
      </c>
    </row>
    <row r="34" spans="1:39" ht="11.1" customHeight="1" x14ac:dyDescent="0.25">
      <c r="A34" s="117">
        <f>D10*G11*Assumptions!$C$232</f>
        <v>0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1237.5</v>
      </c>
      <c r="F34" s="119" t="s">
        <v>6</v>
      </c>
      <c r="G34" s="116"/>
      <c r="H34" s="116"/>
      <c r="I34" s="20">
        <f>A34*C34*E34</f>
        <v>0</v>
      </c>
      <c r="K34" s="117">
        <f>N10*Q11*Assumptions!$C$232</f>
        <v>0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1350</v>
      </c>
      <c r="P34" s="119" t="s">
        <v>6</v>
      </c>
      <c r="Q34" s="116"/>
      <c r="R34" s="116"/>
      <c r="S34" s="20">
        <f>K34*M34*O34</f>
        <v>0</v>
      </c>
      <c r="U34" s="117">
        <f>X10*AA11*Assumptions!$C$232</f>
        <v>0</v>
      </c>
      <c r="V34" s="95" t="str">
        <f>Assumptions!$A$232</f>
        <v>3 Bed House</v>
      </c>
      <c r="W34" s="125">
        <f>Assumptions!$B$232</f>
        <v>90</v>
      </c>
      <c r="X34" s="119" t="s">
        <v>66</v>
      </c>
      <c r="Y34" s="116">
        <f>Y17*W31</f>
        <v>1350</v>
      </c>
      <c r="Z34" s="119" t="s">
        <v>6</v>
      </c>
      <c r="AA34" s="116"/>
      <c r="AB34" s="116"/>
      <c r="AC34" s="121">
        <f>U34*W34*Y34</f>
        <v>0</v>
      </c>
      <c r="AD34" s="88"/>
      <c r="AE34" s="117">
        <f>AH10*AK11*Assumptions!$C$232</f>
        <v>0</v>
      </c>
      <c r="AF34" s="95" t="str">
        <f>Assumptions!$A$232</f>
        <v>3 Bed House</v>
      </c>
      <c r="AG34" s="125">
        <f>Assumptions!$B$232</f>
        <v>90</v>
      </c>
      <c r="AH34" s="119" t="s">
        <v>66</v>
      </c>
      <c r="AI34" s="116">
        <f>AI17*AG31</f>
        <v>1668.5</v>
      </c>
      <c r="AJ34" s="119" t="s">
        <v>6</v>
      </c>
      <c r="AK34" s="116"/>
      <c r="AL34" s="116"/>
      <c r="AM34" s="121">
        <f>AE34*AG34*AI34</f>
        <v>0</v>
      </c>
    </row>
    <row r="35" spans="1:39" ht="11.1" customHeight="1" x14ac:dyDescent="0.25">
      <c r="A35" s="129">
        <f>SUM(A15:A34)</f>
        <v>8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8</v>
      </c>
      <c r="L35" s="122" t="s">
        <v>67</v>
      </c>
      <c r="M35" s="114"/>
      <c r="N35" s="114"/>
      <c r="O35" s="114"/>
      <c r="P35" s="114"/>
      <c r="Q35" s="114"/>
      <c r="R35" s="114"/>
      <c r="S35" s="22"/>
      <c r="U35" s="129">
        <f>SUM(U15:U34)</f>
        <v>8</v>
      </c>
      <c r="V35" s="122" t="s">
        <v>67</v>
      </c>
      <c r="W35" s="114"/>
      <c r="X35" s="114"/>
      <c r="Y35" s="114"/>
      <c r="Z35" s="114"/>
      <c r="AA35" s="114"/>
      <c r="AB35" s="114"/>
      <c r="AC35" s="123"/>
      <c r="AD35" s="88"/>
      <c r="AE35" s="129">
        <f>SUM(AE15:AE34)</f>
        <v>8</v>
      </c>
      <c r="AF35" s="122" t="s">
        <v>67</v>
      </c>
      <c r="AG35" s="114"/>
      <c r="AH35" s="114"/>
      <c r="AI35" s="114"/>
      <c r="AJ35" s="114"/>
      <c r="AK35" s="114"/>
      <c r="AL35" s="114"/>
      <c r="AM35" s="123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1656000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1812000</v>
      </c>
      <c r="U36" s="113" t="s">
        <v>4</v>
      </c>
      <c r="V36" s="114"/>
      <c r="W36" s="114"/>
      <c r="X36" s="114"/>
      <c r="Y36" s="114"/>
      <c r="Z36" s="114"/>
      <c r="AA36" s="114"/>
      <c r="AB36" s="114"/>
      <c r="AC36" s="130">
        <f>SUM(AC15:AC34)</f>
        <v>1812000</v>
      </c>
      <c r="AD36" s="88"/>
      <c r="AE36" s="113" t="s">
        <v>4</v>
      </c>
      <c r="AF36" s="114"/>
      <c r="AG36" s="114"/>
      <c r="AH36" s="114"/>
      <c r="AI36" s="114"/>
      <c r="AJ36" s="114"/>
      <c r="AK36" s="114"/>
      <c r="AL36" s="114"/>
      <c r="AM36" s="130">
        <f>SUM(AM15:AM34)</f>
        <v>2218320</v>
      </c>
    </row>
    <row r="37" spans="1:39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U38" s="113" t="s">
        <v>8</v>
      </c>
      <c r="V38" s="114"/>
      <c r="W38" s="114"/>
      <c r="X38" s="114"/>
      <c r="Y38" s="114"/>
      <c r="Z38" s="114"/>
      <c r="AA38" s="114"/>
      <c r="AB38" s="114"/>
      <c r="AC38" s="128"/>
      <c r="AD38" s="88"/>
      <c r="AE38" s="113" t="s">
        <v>8</v>
      </c>
      <c r="AF38" s="114"/>
      <c r="AG38" s="114"/>
      <c r="AH38" s="114"/>
      <c r="AI38" s="114"/>
      <c r="AJ38" s="114"/>
      <c r="AK38" s="114"/>
      <c r="AL38" s="114"/>
      <c r="AM38" s="128"/>
    </row>
    <row r="39" spans="1:39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(Assumptions!$D$182+((Assumptions!$D$178-Assumptions!$D$182)*(Assumptions!$D$184)))/Assumptions!$A$215</f>
        <v>9357.3091178749946</v>
      </c>
      <c r="F39" s="119" t="s">
        <v>69</v>
      </c>
      <c r="G39" s="116"/>
      <c r="H39" s="116"/>
      <c r="I39" s="20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(Assumptions!$D$182+((Assumptions!$E$178-Assumptions!$D$182)*(Assumptions!$D$184)))/Assumptions!$A$215</f>
        <v>12173.863030277002</v>
      </c>
      <c r="P39" s="119" t="s">
        <v>69</v>
      </c>
      <c r="Q39" s="116"/>
      <c r="R39" s="116"/>
      <c r="S39" s="20">
        <f>M39*O39</f>
        <v>0</v>
      </c>
      <c r="U39" s="90" t="s">
        <v>9</v>
      </c>
      <c r="V39" s="95" t="s">
        <v>31</v>
      </c>
      <c r="W39" s="131">
        <f>U15</f>
        <v>0</v>
      </c>
      <c r="X39" s="119" t="s">
        <v>68</v>
      </c>
      <c r="Y39" s="132">
        <f>(Assumptions!$D$182+((Assumptions!$F$178-Assumptions!$D$182)*(Assumptions!$D$184)))/Assumptions!$A$215</f>
        <v>12173.863030277002</v>
      </c>
      <c r="Z39" s="119" t="s">
        <v>69</v>
      </c>
      <c r="AA39" s="116"/>
      <c r="AB39" s="116"/>
      <c r="AC39" s="121">
        <f>W39*Y39</f>
        <v>0</v>
      </c>
      <c r="AD39" s="88"/>
      <c r="AE39" s="90" t="s">
        <v>9</v>
      </c>
      <c r="AF39" s="95" t="s">
        <v>31</v>
      </c>
      <c r="AG39" s="131">
        <f>AE15</f>
        <v>0</v>
      </c>
      <c r="AH39" s="119" t="s">
        <v>68</v>
      </c>
      <c r="AI39" s="132">
        <f>(Assumptions!$D$182+((Assumptions!$G$178-Assumptions!$D$182)*(Assumptions!$D$184)))/Assumptions!$A$215</f>
        <v>19509.902682117921</v>
      </c>
      <c r="AJ39" s="119" t="s">
        <v>69</v>
      </c>
      <c r="AK39" s="116"/>
      <c r="AL39" s="116"/>
      <c r="AM39" s="121">
        <f>AG39*AI39</f>
        <v>0</v>
      </c>
    </row>
    <row r="40" spans="1:39" ht="11.1" customHeight="1" x14ac:dyDescent="0.25">
      <c r="A40" s="91"/>
      <c r="B40" s="95" t="s">
        <v>70</v>
      </c>
      <c r="C40" s="131">
        <f>A16</f>
        <v>4</v>
      </c>
      <c r="D40" s="119" t="s">
        <v>68</v>
      </c>
      <c r="E40" s="132">
        <f>(Assumptions!$D$182+((Assumptions!$D$178-Assumptions!$D$182)*(Assumptions!$D$184)))/Assumptions!$B$215</f>
        <v>23393.272794687487</v>
      </c>
      <c r="F40" s="119" t="s">
        <v>69</v>
      </c>
      <c r="G40" s="116"/>
      <c r="H40" s="116"/>
      <c r="I40" s="20">
        <f>C40*E40</f>
        <v>93573.09117874995</v>
      </c>
      <c r="K40" s="91"/>
      <c r="L40" s="95" t="s">
        <v>70</v>
      </c>
      <c r="M40" s="131">
        <f>K16</f>
        <v>4</v>
      </c>
      <c r="N40" s="119" t="s">
        <v>68</v>
      </c>
      <c r="O40" s="132">
        <f>(Assumptions!$D$182+((Assumptions!$E$178-Assumptions!$D$182)*(Assumptions!$D$184)))/Assumptions!$B$215</f>
        <v>30434.657575692505</v>
      </c>
      <c r="P40" s="119" t="s">
        <v>69</v>
      </c>
      <c r="Q40" s="116"/>
      <c r="R40" s="116"/>
      <c r="S40" s="20">
        <f>M40*O40</f>
        <v>121738.63030277002</v>
      </c>
      <c r="U40" s="91"/>
      <c r="V40" s="95" t="s">
        <v>70</v>
      </c>
      <c r="W40" s="131">
        <f>U16</f>
        <v>4</v>
      </c>
      <c r="X40" s="119" t="s">
        <v>68</v>
      </c>
      <c r="Y40" s="132">
        <f>(Assumptions!$D$182+((Assumptions!$F$178-Assumptions!$D$182)*(Assumptions!$D$184)))/Assumptions!$B$215</f>
        <v>30434.657575692505</v>
      </c>
      <c r="Z40" s="119" t="s">
        <v>69</v>
      </c>
      <c r="AA40" s="116"/>
      <c r="AB40" s="116"/>
      <c r="AC40" s="121">
        <f>W40*Y40</f>
        <v>121738.63030277002</v>
      </c>
      <c r="AD40" s="88"/>
      <c r="AE40" s="91"/>
      <c r="AF40" s="95" t="s">
        <v>70</v>
      </c>
      <c r="AG40" s="131">
        <f>AE16</f>
        <v>4</v>
      </c>
      <c r="AH40" s="119" t="s">
        <v>68</v>
      </c>
      <c r="AI40" s="132">
        <f>(Assumptions!$D$182+((Assumptions!$G$178-Assumptions!$D$182)*(Assumptions!$D$184)))/Assumptions!$B$215</f>
        <v>48774.756705294807</v>
      </c>
      <c r="AJ40" s="119" t="s">
        <v>69</v>
      </c>
      <c r="AK40" s="116"/>
      <c r="AL40" s="116"/>
      <c r="AM40" s="121">
        <f>AG40*AI40</f>
        <v>195099.02682117923</v>
      </c>
    </row>
    <row r="41" spans="1:39" ht="11.1" customHeight="1" x14ac:dyDescent="0.25">
      <c r="A41" s="91"/>
      <c r="B41" s="95" t="s">
        <v>65</v>
      </c>
      <c r="C41" s="131">
        <f>A17</f>
        <v>4</v>
      </c>
      <c r="D41" s="119" t="s">
        <v>68</v>
      </c>
      <c r="E41" s="132">
        <f>(Assumptions!$D$182+((Assumptions!$D$178-Assumptions!$D$182)*(Assumptions!$D$184)))/Assumptions!$C$215</f>
        <v>26735.168908214269</v>
      </c>
      <c r="F41" s="119" t="s">
        <v>69</v>
      </c>
      <c r="G41" s="116"/>
      <c r="H41" s="116"/>
      <c r="I41" s="20">
        <f>C41*E41</f>
        <v>106940.67563285708</v>
      </c>
      <c r="K41" s="91"/>
      <c r="L41" s="95" t="s">
        <v>65</v>
      </c>
      <c r="M41" s="131">
        <f>K17</f>
        <v>4</v>
      </c>
      <c r="N41" s="119" t="s">
        <v>68</v>
      </c>
      <c r="O41" s="132">
        <f>(Assumptions!$D$182+((Assumptions!$E$178-Assumptions!$D$182)*(Assumptions!$D$184)))/Assumptions!$C$215</f>
        <v>34782.465800791433</v>
      </c>
      <c r="P41" s="119" t="s">
        <v>69</v>
      </c>
      <c r="Q41" s="116"/>
      <c r="R41" s="116"/>
      <c r="S41" s="20">
        <f>M41*O41</f>
        <v>139129.86320316573</v>
      </c>
      <c r="U41" s="91"/>
      <c r="V41" s="95" t="s">
        <v>65</v>
      </c>
      <c r="W41" s="131">
        <f>U17</f>
        <v>4</v>
      </c>
      <c r="X41" s="119" t="s">
        <v>68</v>
      </c>
      <c r="Y41" s="132">
        <f>(Assumptions!$D$182+((Assumptions!$F$178-Assumptions!$D$182)*(Assumptions!$D$184)))/Assumptions!$C$215</f>
        <v>34782.465800791433</v>
      </c>
      <c r="Z41" s="119" t="s">
        <v>69</v>
      </c>
      <c r="AA41" s="116"/>
      <c r="AB41" s="116"/>
      <c r="AC41" s="121">
        <f>W41*Y41</f>
        <v>139129.86320316573</v>
      </c>
      <c r="AD41" s="88"/>
      <c r="AE41" s="91"/>
      <c r="AF41" s="95" t="s">
        <v>65</v>
      </c>
      <c r="AG41" s="131">
        <f>AE17</f>
        <v>4</v>
      </c>
      <c r="AH41" s="119" t="s">
        <v>68</v>
      </c>
      <c r="AI41" s="132">
        <f>(Assumptions!$D$182+((Assumptions!$G$178-Assumptions!$D$182)*(Assumptions!$D$184)))/Assumptions!$C$215</f>
        <v>55742.579091765489</v>
      </c>
      <c r="AJ41" s="119" t="s">
        <v>69</v>
      </c>
      <c r="AK41" s="116"/>
      <c r="AL41" s="116"/>
      <c r="AM41" s="121">
        <f>AG41*AI41</f>
        <v>222970.31636706195</v>
      </c>
    </row>
    <row r="42" spans="1:39" ht="11.1" customHeight="1" x14ac:dyDescent="0.25">
      <c r="A42" s="91"/>
      <c r="B42" s="95" t="s">
        <v>71</v>
      </c>
      <c r="C42" s="131">
        <f>A18</f>
        <v>0</v>
      </c>
      <c r="D42" s="119" t="s">
        <v>68</v>
      </c>
      <c r="E42" s="132">
        <f>(Assumptions!$D$182+((Assumptions!$D$178-Assumptions!$D$182)*(Assumptions!$D$184)))/Assumptions!$D$215</f>
        <v>37429.236471499979</v>
      </c>
      <c r="F42" s="119" t="s">
        <v>69</v>
      </c>
      <c r="G42" s="116"/>
      <c r="H42" s="116"/>
      <c r="I42" s="20">
        <f>C42*E42</f>
        <v>0</v>
      </c>
      <c r="K42" s="91"/>
      <c r="L42" s="95" t="s">
        <v>71</v>
      </c>
      <c r="M42" s="131">
        <f>K18</f>
        <v>0</v>
      </c>
      <c r="N42" s="119" t="s">
        <v>68</v>
      </c>
      <c r="O42" s="132">
        <f>(Assumptions!$D$182+((Assumptions!$E$178-Assumptions!$D$182)*(Assumptions!$D$184)))/Assumptions!$D$215</f>
        <v>48695.452121108006</v>
      </c>
      <c r="P42" s="119" t="s">
        <v>69</v>
      </c>
      <c r="Q42" s="116"/>
      <c r="R42" s="116"/>
      <c r="S42" s="20">
        <f>M42*O42</f>
        <v>0</v>
      </c>
      <c r="U42" s="91"/>
      <c r="V42" s="95" t="s">
        <v>71</v>
      </c>
      <c r="W42" s="131">
        <f>U18</f>
        <v>0</v>
      </c>
      <c r="X42" s="119" t="s">
        <v>68</v>
      </c>
      <c r="Y42" s="132">
        <f>(Assumptions!$D$182+((Assumptions!$F$178-Assumptions!$D$182)*(Assumptions!$D$184)))/Assumptions!$D$215</f>
        <v>48695.452121108006</v>
      </c>
      <c r="Z42" s="119" t="s">
        <v>69</v>
      </c>
      <c r="AA42" s="116"/>
      <c r="AB42" s="116"/>
      <c r="AC42" s="121">
        <f>W42*Y42</f>
        <v>0</v>
      </c>
      <c r="AD42" s="88"/>
      <c r="AE42" s="91"/>
      <c r="AF42" s="95" t="s">
        <v>71</v>
      </c>
      <c r="AG42" s="131">
        <f>AE18</f>
        <v>0</v>
      </c>
      <c r="AH42" s="119" t="s">
        <v>68</v>
      </c>
      <c r="AI42" s="132">
        <f>(Assumptions!$D$182+((Assumptions!$G$178-Assumptions!$D$182)*(Assumptions!$D$184)))/Assumptions!$D$215</f>
        <v>78039.610728471685</v>
      </c>
      <c r="AJ42" s="119" t="s">
        <v>69</v>
      </c>
      <c r="AK42" s="116"/>
      <c r="AL42" s="116"/>
      <c r="AM42" s="121">
        <f>AG42*AI42</f>
        <v>0</v>
      </c>
    </row>
    <row r="43" spans="1:39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(Assumptions!$D$182+((Assumptions!$D$178-Assumptions!$D$182)*(Assumptions!$D$184)))/Assumptions!$E$215</f>
        <v>46786.545589374975</v>
      </c>
      <c r="F43" s="119" t="s">
        <v>69</v>
      </c>
      <c r="G43" s="133" t="s">
        <v>93</v>
      </c>
      <c r="H43" s="134">
        <f>SUM(I39:I43)</f>
        <v>200513.76681160703</v>
      </c>
      <c r="I43" s="20">
        <f>C43*E43</f>
        <v>0</v>
      </c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(Assumptions!$D$182+((Assumptions!$E$178-Assumptions!$D$182)*(Assumptions!$D$184)))/Assumptions!$E$215</f>
        <v>60869.31515138501</v>
      </c>
      <c r="P43" s="119" t="s">
        <v>69</v>
      </c>
      <c r="Q43" s="133" t="s">
        <v>93</v>
      </c>
      <c r="R43" s="134">
        <f>SUM(S39:S43)</f>
        <v>260868.49350593577</v>
      </c>
      <c r="S43" s="20">
        <f>M43*O43</f>
        <v>0</v>
      </c>
      <c r="U43" s="111"/>
      <c r="V43" s="95" t="s">
        <v>72</v>
      </c>
      <c r="W43" s="131">
        <f>U19</f>
        <v>0</v>
      </c>
      <c r="X43" s="119" t="s">
        <v>68</v>
      </c>
      <c r="Y43" s="132">
        <f>(Assumptions!$D$182+((Assumptions!$F$178-Assumptions!$D$182)*(Assumptions!$D$184)))/Assumptions!$E$215</f>
        <v>60869.31515138501</v>
      </c>
      <c r="Z43" s="119" t="s">
        <v>69</v>
      </c>
      <c r="AA43" s="133" t="s">
        <v>93</v>
      </c>
      <c r="AB43" s="134">
        <f>SUM(AC39:AC43)</f>
        <v>260868.49350593577</v>
      </c>
      <c r="AC43" s="121">
        <f>W43*Y43</f>
        <v>0</v>
      </c>
      <c r="AD43" s="88"/>
      <c r="AE43" s="111"/>
      <c r="AF43" s="95" t="s">
        <v>72</v>
      </c>
      <c r="AG43" s="131">
        <f>AE19</f>
        <v>0</v>
      </c>
      <c r="AH43" s="119" t="s">
        <v>68</v>
      </c>
      <c r="AI43" s="132">
        <f>(Assumptions!$D$182+((Assumptions!$G$178-Assumptions!$D$182)*(Assumptions!$D$184)))/Assumptions!$E$215</f>
        <v>97549.513410589614</v>
      </c>
      <c r="AJ43" s="119" t="s">
        <v>69</v>
      </c>
      <c r="AK43" s="133" t="s">
        <v>93</v>
      </c>
      <c r="AL43" s="134">
        <f>SUM(AM39:AM43)</f>
        <v>418069.34318824118</v>
      </c>
      <c r="AM43" s="121">
        <f>AG43*AI43</f>
        <v>0</v>
      </c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0.01</v>
      </c>
      <c r="F44" s="119"/>
      <c r="G44" s="116"/>
      <c r="H44" s="116"/>
      <c r="I44" s="20">
        <f>SUM(I39:I43)*E44</f>
        <v>2005.1376681160702</v>
      </c>
      <c r="K44" s="91" t="s">
        <v>73</v>
      </c>
      <c r="L44" s="91"/>
      <c r="M44" s="116"/>
      <c r="N44" s="135"/>
      <c r="O44" s="136">
        <f>IF(R43&lt;250000,1%,IF(R43&lt;500000,3%,IF(R43&gt;500000,4%)))</f>
        <v>0.03</v>
      </c>
      <c r="P44" s="119"/>
      <c r="Q44" s="116"/>
      <c r="R44" s="116"/>
      <c r="S44" s="20">
        <f>SUM(S39:S43)*O44</f>
        <v>7826.0548051780725</v>
      </c>
      <c r="U44" s="91" t="s">
        <v>73</v>
      </c>
      <c r="V44" s="91"/>
      <c r="W44" s="116"/>
      <c r="X44" s="135"/>
      <c r="Y44" s="136">
        <f>IF(AB43&lt;250000,1%,IF(AB43&lt;500000,3%,IF(AB43&gt;500000,4%)))</f>
        <v>0.03</v>
      </c>
      <c r="Z44" s="119"/>
      <c r="AA44" s="116"/>
      <c r="AB44" s="116"/>
      <c r="AC44" s="121">
        <f>SUM(AC39:AC43)*Y44</f>
        <v>7826.0548051780725</v>
      </c>
      <c r="AD44" s="88"/>
      <c r="AE44" s="91" t="s">
        <v>73</v>
      </c>
      <c r="AF44" s="91"/>
      <c r="AG44" s="116"/>
      <c r="AH44" s="135"/>
      <c r="AI44" s="136">
        <f>IF(AL43&lt;250000,1%,IF(AL43&lt;500000,3%,IF(AL43&gt;500000,4%)))</f>
        <v>0.03</v>
      </c>
      <c r="AJ44" s="119"/>
      <c r="AK44" s="116"/>
      <c r="AL44" s="116"/>
      <c r="AM44" s="121">
        <f>SUM(AM39:AM43)*AI44</f>
        <v>12542.080295647234</v>
      </c>
    </row>
    <row r="45" spans="1:39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U45" s="113" t="s">
        <v>10</v>
      </c>
      <c r="V45" s="114"/>
      <c r="W45" s="114"/>
      <c r="X45" s="122"/>
      <c r="Y45" s="114"/>
      <c r="Z45" s="122"/>
      <c r="AA45" s="114"/>
      <c r="AB45" s="114"/>
      <c r="AC45" s="128"/>
      <c r="AD45" s="88"/>
      <c r="AE45" s="113" t="s">
        <v>10</v>
      </c>
      <c r="AF45" s="114"/>
      <c r="AG45" s="114"/>
      <c r="AH45" s="122"/>
      <c r="AI45" s="114"/>
      <c r="AJ45" s="122"/>
      <c r="AK45" s="114"/>
      <c r="AL45" s="114"/>
      <c r="AM45" s="128"/>
    </row>
    <row r="46" spans="1:39" ht="11.1" customHeight="1" x14ac:dyDescent="0.25">
      <c r="A46" s="16"/>
      <c r="B46" s="17" t="str">
        <f>Assumptions!$F$22</f>
        <v>Apartments</v>
      </c>
      <c r="C46" s="120">
        <f>Assumptions!$G$22*Assumptions!$D$22</f>
        <v>1890.6</v>
      </c>
      <c r="D46" s="19" t="s">
        <v>6</v>
      </c>
      <c r="E46" s="15"/>
      <c r="F46" s="79" t="s">
        <v>124</v>
      </c>
      <c r="G46" s="78"/>
      <c r="H46" s="19"/>
      <c r="I46" s="20">
        <f>(A15*C15*C46)+(A16*C16*C47)+(A17*C17*C48)+(A18*C18*C49)+(A19*C19*C50)</f>
        <v>739200</v>
      </c>
      <c r="K46" s="16"/>
      <c r="L46" s="17" t="str">
        <f>Assumptions!$F$22</f>
        <v>Apartments</v>
      </c>
      <c r="M46" s="120">
        <f>Assumptions!$G$22*Assumptions!$D$22</f>
        <v>1890.6</v>
      </c>
      <c r="N46" s="19" t="s">
        <v>6</v>
      </c>
      <c r="O46" s="15"/>
      <c r="P46" s="79" t="s">
        <v>124</v>
      </c>
      <c r="Q46" s="78"/>
      <c r="R46" s="19"/>
      <c r="S46" s="20">
        <f>(K15*M15*M46)+(K16*M16*M47)+(K17*M17*M48)+(K18*M18*M49)+(K19*M19*M50)</f>
        <v>739200</v>
      </c>
      <c r="U46" s="117"/>
      <c r="V46" s="95" t="str">
        <f>Assumptions!$F$22</f>
        <v>Apartments</v>
      </c>
      <c r="W46" s="120">
        <f>Assumptions!$G$22*Assumptions!$D$22</f>
        <v>1890.6</v>
      </c>
      <c r="X46" s="119" t="s">
        <v>6</v>
      </c>
      <c r="Y46" s="116"/>
      <c r="Z46" s="137" t="s">
        <v>124</v>
      </c>
      <c r="AA46" s="138"/>
      <c r="AB46" s="119"/>
      <c r="AC46" s="121">
        <f>(U15*W15*W46)+(U16*W16*W47)+(U17*W17*W48)+(U18*W18*W49)+(U19*W19*W50)</f>
        <v>739200</v>
      </c>
      <c r="AD46" s="88"/>
      <c r="AE46" s="117"/>
      <c r="AF46" s="95" t="str">
        <f>Assumptions!$F$22</f>
        <v>Apartments</v>
      </c>
      <c r="AG46" s="120">
        <f>Assumptions!$G$22*Assumptions!$D$22</f>
        <v>1890.6</v>
      </c>
      <c r="AH46" s="119" t="s">
        <v>6</v>
      </c>
      <c r="AI46" s="116"/>
      <c r="AJ46" s="137" t="s">
        <v>124</v>
      </c>
      <c r="AK46" s="138"/>
      <c r="AL46" s="119"/>
      <c r="AM46" s="121">
        <f>(AE15*AG15*AG46)+(AE16*AG16*AG47)+(AE17*AG17*AG48)+(AE18*AG18*AG49)+(AE19*AG19*AG50)</f>
        <v>739200</v>
      </c>
    </row>
    <row r="47" spans="1:39" ht="11.1" customHeight="1" x14ac:dyDescent="0.25">
      <c r="A47" s="16"/>
      <c r="B47" s="17" t="str">
        <f>Assumptions!$F$23</f>
        <v>2 bed houses</v>
      </c>
      <c r="C47" s="7">
        <f>Assumptions!$G$23</f>
        <v>1120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1120</v>
      </c>
      <c r="N47" s="19" t="s">
        <v>6</v>
      </c>
      <c r="O47" s="15"/>
      <c r="P47" s="79"/>
      <c r="Q47" s="15"/>
      <c r="R47" s="15"/>
      <c r="S47" s="20"/>
      <c r="U47" s="117"/>
      <c r="V47" s="95" t="str">
        <f>Assumptions!$F$23</f>
        <v>2 bed houses</v>
      </c>
      <c r="W47" s="120">
        <f>Assumptions!$G$23</f>
        <v>1120</v>
      </c>
      <c r="X47" s="119" t="s">
        <v>6</v>
      </c>
      <c r="Y47" s="116"/>
      <c r="Z47" s="137"/>
      <c r="AA47" s="116"/>
      <c r="AB47" s="116"/>
      <c r="AC47" s="121"/>
      <c r="AD47" s="88"/>
      <c r="AE47" s="117"/>
      <c r="AF47" s="95" t="str">
        <f>Assumptions!$F$23</f>
        <v>2 bed houses</v>
      </c>
      <c r="AG47" s="120">
        <f>Assumptions!$G$23</f>
        <v>1120</v>
      </c>
      <c r="AH47" s="119" t="s">
        <v>6</v>
      </c>
      <c r="AI47" s="116"/>
      <c r="AJ47" s="137"/>
      <c r="AK47" s="116"/>
      <c r="AL47" s="116"/>
      <c r="AM47" s="121"/>
    </row>
    <row r="48" spans="1:39" ht="11.1" customHeight="1" x14ac:dyDescent="0.25">
      <c r="A48" s="16"/>
      <c r="B48" s="17" t="str">
        <f>Assumptions!$F$24</f>
        <v>3 Bed houses</v>
      </c>
      <c r="C48" s="7">
        <f>Assumptions!$G$24</f>
        <v>1120</v>
      </c>
      <c r="D48" s="19" t="s">
        <v>6</v>
      </c>
      <c r="E48" s="15"/>
      <c r="F48" s="79" t="s">
        <v>125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0</v>
      </c>
      <c r="K48" s="16"/>
      <c r="L48" s="17" t="str">
        <f>Assumptions!$F$24</f>
        <v>3 Bed houses</v>
      </c>
      <c r="M48" s="7">
        <f>Assumptions!$G$24</f>
        <v>1120</v>
      </c>
      <c r="N48" s="19" t="s">
        <v>6</v>
      </c>
      <c r="O48" s="15"/>
      <c r="P48" s="79" t="s">
        <v>125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0</v>
      </c>
      <c r="U48" s="117"/>
      <c r="V48" s="95" t="str">
        <f>Assumptions!$F$24</f>
        <v>3 Bed houses</v>
      </c>
      <c r="W48" s="120">
        <f>Assumptions!$G$24</f>
        <v>1120</v>
      </c>
      <c r="X48" s="119" t="s">
        <v>6</v>
      </c>
      <c r="Y48" s="116"/>
      <c r="Z48" s="137" t="s">
        <v>125</v>
      </c>
      <c r="AA48" s="116"/>
      <c r="AB48" s="116"/>
      <c r="AC48" s="121">
        <f>(U22*W22*Assumptions!$D$220)+(U23*W23*Assumptions!$D$221)+(U24*W24*Assumptions!$D$222)+(U27*W27*Assumptions!$D$225)+(U28*W28*Assumptions!$D$226)+(U29*W29*Assumptions!$D$227)+(U32*W32*Assumptions!$D$230)+(U33*W33*Assumptions!$D$231)+(U34*W34*Assumptions!$D$232)</f>
        <v>0</v>
      </c>
      <c r="AD48" s="88"/>
      <c r="AE48" s="117"/>
      <c r="AF48" s="95" t="str">
        <f>Assumptions!$F$24</f>
        <v>3 Bed houses</v>
      </c>
      <c r="AG48" s="120">
        <f>Assumptions!$G$24</f>
        <v>1120</v>
      </c>
      <c r="AH48" s="119" t="s">
        <v>6</v>
      </c>
      <c r="AI48" s="116"/>
      <c r="AJ48" s="137" t="s">
        <v>125</v>
      </c>
      <c r="AK48" s="116"/>
      <c r="AL48" s="116"/>
      <c r="AM48" s="121">
        <f>(AE22*AG22*Assumptions!$D$220)+(AE23*AG23*Assumptions!$D$221)+(AE24*AG24*Assumptions!$D$222)+(AE27*AG27*Assumptions!$D$225)+(AE28*AG28*Assumptions!$D$226)+(AE29*AG29*Assumptions!$D$227)+(AE32*AG32*Assumptions!$D$230)+(AE33*AG33*Assumptions!$D$231)+(AE34*AG34*Assumptions!$D$232)</f>
        <v>0</v>
      </c>
    </row>
    <row r="49" spans="1:39" ht="11.1" customHeight="1" x14ac:dyDescent="0.25">
      <c r="A49" s="16"/>
      <c r="B49" s="17" t="str">
        <f>Assumptions!$F$25</f>
        <v>4 bed houses</v>
      </c>
      <c r="C49" s="7">
        <f>Assumptions!$G$25</f>
        <v>1120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1120</v>
      </c>
      <c r="N49" s="19" t="s">
        <v>6</v>
      </c>
      <c r="O49" s="15"/>
      <c r="P49" s="19"/>
      <c r="Q49" s="15"/>
      <c r="R49" s="15"/>
      <c r="S49" s="20"/>
      <c r="U49" s="117"/>
      <c r="V49" s="95" t="str">
        <f>Assumptions!$F$25</f>
        <v>4 bed houses</v>
      </c>
      <c r="W49" s="120">
        <f>Assumptions!$G$25</f>
        <v>1120</v>
      </c>
      <c r="X49" s="119" t="s">
        <v>6</v>
      </c>
      <c r="Y49" s="116"/>
      <c r="Z49" s="119"/>
      <c r="AA49" s="116"/>
      <c r="AB49" s="116"/>
      <c r="AC49" s="121"/>
      <c r="AD49" s="88"/>
      <c r="AE49" s="117"/>
      <c r="AF49" s="95" t="str">
        <f>Assumptions!$F$25</f>
        <v>4 bed houses</v>
      </c>
      <c r="AG49" s="120">
        <f>Assumptions!$G$25</f>
        <v>1120</v>
      </c>
      <c r="AH49" s="119" t="s">
        <v>6</v>
      </c>
      <c r="AI49" s="116"/>
      <c r="AJ49" s="119"/>
      <c r="AK49" s="116"/>
      <c r="AL49" s="116"/>
      <c r="AM49" s="121"/>
    </row>
    <row r="50" spans="1:39" ht="11.1" customHeight="1" x14ac:dyDescent="0.25">
      <c r="A50" s="16"/>
      <c r="B50" s="17" t="str">
        <f>Assumptions!$F$26</f>
        <v>5 bed house</v>
      </c>
      <c r="C50" s="7">
        <f>Assumptions!$G$26</f>
        <v>1120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1120</v>
      </c>
      <c r="N50" s="19" t="s">
        <v>6</v>
      </c>
      <c r="O50" s="15"/>
      <c r="P50" s="19"/>
      <c r="Q50" s="15"/>
      <c r="R50" s="15"/>
      <c r="S50" s="20"/>
      <c r="U50" s="117"/>
      <c r="V50" s="95" t="str">
        <f>Assumptions!$F$26</f>
        <v>5 bed house</v>
      </c>
      <c r="W50" s="120">
        <f>Assumptions!$G$26</f>
        <v>1120</v>
      </c>
      <c r="X50" s="119" t="s">
        <v>6</v>
      </c>
      <c r="Y50" s="116"/>
      <c r="Z50" s="119"/>
      <c r="AA50" s="116"/>
      <c r="AB50" s="116"/>
      <c r="AC50" s="121"/>
      <c r="AD50" s="88"/>
      <c r="AE50" s="117"/>
      <c r="AF50" s="95" t="str">
        <f>Assumptions!$F$26</f>
        <v>5 bed house</v>
      </c>
      <c r="AG50" s="120">
        <f>Assumptions!$G$26</f>
        <v>1120</v>
      </c>
      <c r="AH50" s="119" t="s">
        <v>6</v>
      </c>
      <c r="AI50" s="116"/>
      <c r="AJ50" s="119"/>
      <c r="AK50" s="116"/>
      <c r="AL50" s="116"/>
      <c r="AM50" s="121"/>
    </row>
    <row r="51" spans="1:39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U51" s="126"/>
      <c r="V51" s="114"/>
      <c r="W51" s="139"/>
      <c r="X51" s="122"/>
      <c r="Y51" s="114"/>
      <c r="Z51" s="122"/>
      <c r="AA51" s="114"/>
      <c r="AB51" s="114"/>
      <c r="AC51" s="128"/>
      <c r="AD51" s="88"/>
      <c r="AE51" s="126"/>
      <c r="AF51" s="114"/>
      <c r="AG51" s="139"/>
      <c r="AH51" s="122"/>
      <c r="AI51" s="114"/>
      <c r="AJ51" s="122"/>
      <c r="AK51" s="114"/>
      <c r="AL51" s="114"/>
      <c r="AM51" s="128"/>
    </row>
    <row r="52" spans="1:39" ht="11.1" customHeight="1" x14ac:dyDescent="0.25">
      <c r="A52" s="6" t="s">
        <v>99</v>
      </c>
      <c r="B52" s="1"/>
      <c r="E52" s="40"/>
      <c r="F52" s="19"/>
      <c r="I52" s="20">
        <f>SUM((A22*E39)+(A23*E40)+(A24*E41)+(A27*E39)+(A28*E40)+(A29*E41)+(A32*E39)+(A33*E40)+(A34*E41))*Assumptions!$D$211</f>
        <v>0</v>
      </c>
      <c r="K52" s="6" t="s">
        <v>99</v>
      </c>
      <c r="L52" s="1"/>
      <c r="O52" s="40"/>
      <c r="P52" s="19"/>
      <c r="S52" s="20">
        <f>SUM((K22*O39)+(K23*O40)+(K24*O41)+(K27*O39)+(K28*O40)+(K29*O41)+(K32*O39)+(K33*O40)+(K34*O41))*Assumptions!$D$211</f>
        <v>0</v>
      </c>
      <c r="U52" s="91" t="s">
        <v>99</v>
      </c>
      <c r="V52" s="111"/>
      <c r="W52" s="88"/>
      <c r="X52" s="88"/>
      <c r="Y52" s="132"/>
      <c r="Z52" s="119"/>
      <c r="AA52" s="88"/>
      <c r="AB52" s="88"/>
      <c r="AC52" s="121">
        <f>SUM((U22*Y39)+(U23*Y40)+(U24*Y41)+(U27*Y39)+(U28*Y40)+(U29*Y41)+(U32*Y39)+(U33*Y40)+(U34*Y41))*Assumptions!$D$211</f>
        <v>0</v>
      </c>
      <c r="AD52" s="88"/>
      <c r="AE52" s="91" t="s">
        <v>99</v>
      </c>
      <c r="AF52" s="111"/>
      <c r="AG52" s="88"/>
      <c r="AH52" s="88"/>
      <c r="AI52" s="132"/>
      <c r="AJ52" s="119"/>
      <c r="AK52" s="88"/>
      <c r="AL52" s="88"/>
      <c r="AM52" s="121">
        <f>SUM((AE22*AI39)+(AE23*AI40)+(AE24*AI41)+(AE27*AI39)+(AE28*AI40)+(AE29*AI41)+(AE32*AI39)+(AE33*AI40)+(AE34*AI41))*Assumptions!$D$211</f>
        <v>0</v>
      </c>
    </row>
    <row r="53" spans="1:39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59136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59136</v>
      </c>
      <c r="U53" s="91" t="s">
        <v>87</v>
      </c>
      <c r="V53" s="91"/>
      <c r="W53" s="116"/>
      <c r="X53" s="116"/>
      <c r="Y53" s="140">
        <f>Assumptions!$E$41</f>
        <v>0.08</v>
      </c>
      <c r="Z53" s="119" t="s">
        <v>13</v>
      </c>
      <c r="AA53" s="116"/>
      <c r="AB53" s="116"/>
      <c r="AC53" s="121">
        <f>SUM(AC46:AC50)*Y53</f>
        <v>59136</v>
      </c>
      <c r="AD53" s="88"/>
      <c r="AE53" s="91" t="s">
        <v>87</v>
      </c>
      <c r="AF53" s="91"/>
      <c r="AG53" s="116"/>
      <c r="AH53" s="116"/>
      <c r="AI53" s="140">
        <f>Assumptions!$E$41</f>
        <v>0.08</v>
      </c>
      <c r="AJ53" s="119" t="s">
        <v>13</v>
      </c>
      <c r="AK53" s="116"/>
      <c r="AL53" s="116"/>
      <c r="AM53" s="121">
        <f>SUM(AM46:AM50)*AI53</f>
        <v>59136</v>
      </c>
    </row>
    <row r="54" spans="1:39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8280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9060</v>
      </c>
      <c r="U54" s="91" t="s">
        <v>14</v>
      </c>
      <c r="V54" s="91"/>
      <c r="W54" s="116"/>
      <c r="X54" s="116"/>
      <c r="Y54" s="140">
        <f>Assumptions!$E$42</f>
        <v>5.0000000000000001E-3</v>
      </c>
      <c r="Z54" s="119" t="s">
        <v>15</v>
      </c>
      <c r="AA54" s="116"/>
      <c r="AB54" s="116"/>
      <c r="AC54" s="121">
        <f>AC36*Y54</f>
        <v>9060</v>
      </c>
      <c r="AD54" s="88"/>
      <c r="AE54" s="91" t="s">
        <v>14</v>
      </c>
      <c r="AF54" s="91"/>
      <c r="AG54" s="116"/>
      <c r="AH54" s="116"/>
      <c r="AI54" s="140">
        <f>Assumptions!$E$42</f>
        <v>5.0000000000000001E-3</v>
      </c>
      <c r="AJ54" s="119" t="s">
        <v>15</v>
      </c>
      <c r="AK54" s="116"/>
      <c r="AL54" s="116"/>
      <c r="AM54" s="121">
        <f>AM36*AI54</f>
        <v>11091.6</v>
      </c>
    </row>
    <row r="55" spans="1:39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8131.2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8131.2</v>
      </c>
      <c r="U55" s="91" t="s">
        <v>16</v>
      </c>
      <c r="V55" s="91"/>
      <c r="W55" s="116"/>
      <c r="X55" s="116"/>
      <c r="Y55" s="140">
        <f>Assumptions!$E$43</f>
        <v>1.0999999999999999E-2</v>
      </c>
      <c r="Z55" s="119" t="s">
        <v>13</v>
      </c>
      <c r="AA55" s="116"/>
      <c r="AB55" s="116"/>
      <c r="AC55" s="121">
        <f>SUM(AC46:AC50)*Y55</f>
        <v>8131.2</v>
      </c>
      <c r="AD55" s="88"/>
      <c r="AE55" s="91" t="s">
        <v>16</v>
      </c>
      <c r="AF55" s="91"/>
      <c r="AG55" s="116"/>
      <c r="AH55" s="116"/>
      <c r="AI55" s="140">
        <f>Assumptions!$E$43</f>
        <v>1.0999999999999999E-2</v>
      </c>
      <c r="AJ55" s="119" t="s">
        <v>13</v>
      </c>
      <c r="AK55" s="116"/>
      <c r="AL55" s="116"/>
      <c r="AM55" s="121">
        <f>SUM(AM46:AM50)*AI55</f>
        <v>8131.2</v>
      </c>
    </row>
    <row r="56" spans="1:39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33120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36240</v>
      </c>
      <c r="U56" s="91" t="s">
        <v>17</v>
      </c>
      <c r="V56" s="91"/>
      <c r="W56" s="116"/>
      <c r="X56" s="116"/>
      <c r="Y56" s="140">
        <f>Assumptions!$E$44</f>
        <v>0.02</v>
      </c>
      <c r="Z56" s="119" t="s">
        <v>45</v>
      </c>
      <c r="AA56" s="116"/>
      <c r="AB56" s="116"/>
      <c r="AC56" s="121">
        <f>SUM(AC15:AC19)*Y56</f>
        <v>36240</v>
      </c>
      <c r="AD56" s="88"/>
      <c r="AE56" s="91" t="s">
        <v>17</v>
      </c>
      <c r="AF56" s="91"/>
      <c r="AG56" s="116"/>
      <c r="AH56" s="116"/>
      <c r="AI56" s="140">
        <f>Assumptions!$E$44</f>
        <v>0.02</v>
      </c>
      <c r="AJ56" s="119" t="s">
        <v>45</v>
      </c>
      <c r="AK56" s="116"/>
      <c r="AL56" s="116"/>
      <c r="AM56" s="121">
        <f>SUM(AM15:AM19)*AI56</f>
        <v>44366.400000000001</v>
      </c>
    </row>
    <row r="57" spans="1:39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36960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36960</v>
      </c>
      <c r="U57" s="91" t="s">
        <v>18</v>
      </c>
      <c r="V57" s="91"/>
      <c r="W57" s="141"/>
      <c r="X57" s="116"/>
      <c r="Y57" s="140">
        <f>Assumptions!$E$45</f>
        <v>0.05</v>
      </c>
      <c r="Z57" s="119" t="s">
        <v>13</v>
      </c>
      <c r="AA57" s="116"/>
      <c r="AB57" s="116"/>
      <c r="AC57" s="121">
        <f>SUM(AC46:AC52)*Y57</f>
        <v>36960</v>
      </c>
      <c r="AD57" s="88"/>
      <c r="AE57" s="91" t="s">
        <v>18</v>
      </c>
      <c r="AF57" s="91"/>
      <c r="AG57" s="141"/>
      <c r="AH57" s="116"/>
      <c r="AI57" s="140">
        <f>Assumptions!$E$45</f>
        <v>0.05</v>
      </c>
      <c r="AJ57" s="119" t="s">
        <v>13</v>
      </c>
      <c r="AK57" s="116"/>
      <c r="AL57" s="116"/>
      <c r="AM57" s="121">
        <f>SUM(AM46:AM52)*AI57</f>
        <v>36960</v>
      </c>
    </row>
    <row r="58" spans="1:39" ht="11.1" customHeight="1" x14ac:dyDescent="0.25">
      <c r="A58" s="6" t="s">
        <v>19</v>
      </c>
      <c r="B58" s="1"/>
      <c r="E58" s="59">
        <f>Assumptions!$E$46</f>
        <v>3000</v>
      </c>
      <c r="F58" s="19" t="s">
        <v>46</v>
      </c>
      <c r="I58" s="23">
        <f>A35*E58</f>
        <v>24000</v>
      </c>
      <c r="K58" s="6" t="s">
        <v>19</v>
      </c>
      <c r="L58" s="1"/>
      <c r="O58" s="59">
        <f>Assumptions!$E$46</f>
        <v>3000</v>
      </c>
      <c r="P58" s="19" t="s">
        <v>46</v>
      </c>
      <c r="S58" s="23">
        <f>K35*O58</f>
        <v>24000</v>
      </c>
      <c r="U58" s="91" t="s">
        <v>19</v>
      </c>
      <c r="V58" s="111"/>
      <c r="W58" s="88"/>
      <c r="X58" s="88"/>
      <c r="Y58" s="142">
        <f>Assumptions!$E$46</f>
        <v>3000</v>
      </c>
      <c r="Z58" s="119" t="s">
        <v>46</v>
      </c>
      <c r="AA58" s="88"/>
      <c r="AB58" s="88"/>
      <c r="AC58" s="124">
        <f>U35*Y58</f>
        <v>24000</v>
      </c>
      <c r="AD58" s="88"/>
      <c r="AE58" s="91" t="s">
        <v>19</v>
      </c>
      <c r="AF58" s="111"/>
      <c r="AG58" s="88"/>
      <c r="AH58" s="88"/>
      <c r="AI58" s="142">
        <f>Assumptions!$E$46</f>
        <v>3000</v>
      </c>
      <c r="AJ58" s="119" t="s">
        <v>46</v>
      </c>
      <c r="AK58" s="88"/>
      <c r="AL58" s="88"/>
      <c r="AM58" s="124">
        <f>AE35*AI58</f>
        <v>24000</v>
      </c>
    </row>
    <row r="59" spans="1:39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51054.305094718817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56348.772001477424</v>
      </c>
      <c r="U59" s="91" t="s">
        <v>88</v>
      </c>
      <c r="V59" s="91"/>
      <c r="W59" s="136">
        <f>Assumptions!$C$47</f>
        <v>0.05</v>
      </c>
      <c r="X59" s="132">
        <f>Assumptions!$D$47</f>
        <v>12</v>
      </c>
      <c r="Y59" s="119" t="s">
        <v>21</v>
      </c>
      <c r="Z59" s="116"/>
      <c r="AA59" s="132">
        <f>Assumptions!$G$47</f>
        <v>6</v>
      </c>
      <c r="AB59" s="119" t="s">
        <v>79</v>
      </c>
      <c r="AC59" s="121">
        <f>(((SUM(AC39:AC44)*POWER((1+W59/12),((X59+AA59)/12)*12))-SUM(AC39:AC44))      +           ((((SUM(AC46:AC58)*POWER((1+W59/12),((X59+AA59)/12)*12))-SUM(AC46:AC58))*0.5)))</f>
        <v>56348.772001477424</v>
      </c>
      <c r="AD59" s="88"/>
      <c r="AE59" s="91" t="s">
        <v>88</v>
      </c>
      <c r="AF59" s="91"/>
      <c r="AG59" s="136">
        <f>Assumptions!$C$47</f>
        <v>0.05</v>
      </c>
      <c r="AH59" s="132">
        <f>Assumptions!$D$47</f>
        <v>12</v>
      </c>
      <c r="AI59" s="119" t="s">
        <v>21</v>
      </c>
      <c r="AJ59" s="116"/>
      <c r="AK59" s="132">
        <f>Assumptions!$G$47</f>
        <v>6</v>
      </c>
      <c r="AL59" s="119" t="s">
        <v>79</v>
      </c>
      <c r="AM59" s="121">
        <f>(((SUM(AM39:AM44)*POWER((1+AG59/12),((AH59+AK59)/12)*12))-SUM(AM39:AM44))      +           ((((SUM(AM46:AM58)*POWER((1+AG59/12),((AH59+AK59)/12)*12))-SUM(AM46:AM58))*0.5)))</f>
        <v>69327.058663335803</v>
      </c>
    </row>
    <row r="60" spans="1:39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10873.461044797232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11574.217483111139</v>
      </c>
      <c r="U60" s="91" t="s">
        <v>22</v>
      </c>
      <c r="V60" s="91"/>
      <c r="W60" s="136">
        <f>Assumptions!$C$48</f>
        <v>0.01</v>
      </c>
      <c r="X60" s="119" t="s">
        <v>23</v>
      </c>
      <c r="Y60" s="116"/>
      <c r="Z60" s="116"/>
      <c r="AA60" s="116"/>
      <c r="AB60" s="116"/>
      <c r="AC60" s="121">
        <f>SUM(AC39:AC57)*W60</f>
        <v>11574.217483111139</v>
      </c>
      <c r="AD60" s="88"/>
      <c r="AE60" s="91" t="s">
        <v>22</v>
      </c>
      <c r="AF60" s="91"/>
      <c r="AG60" s="136">
        <f>Assumptions!$C$48</f>
        <v>0.01</v>
      </c>
      <c r="AH60" s="119" t="s">
        <v>23</v>
      </c>
      <c r="AI60" s="116"/>
      <c r="AJ60" s="116"/>
      <c r="AK60" s="116"/>
      <c r="AL60" s="116"/>
      <c r="AM60" s="121">
        <f>SUM(AM39:AM57)*AG60</f>
        <v>13294.966234838883</v>
      </c>
    </row>
    <row r="61" spans="1:39" ht="11.1" customHeight="1" x14ac:dyDescent="0.25">
      <c r="A61" s="6" t="s">
        <v>24</v>
      </c>
      <c r="B61" s="6"/>
      <c r="C61" s="61" t="s">
        <v>103</v>
      </c>
      <c r="D61" s="32">
        <f>Assumptions!$D$49</f>
        <v>0.2</v>
      </c>
      <c r="E61" s="19" t="s">
        <v>25</v>
      </c>
      <c r="F61" s="61" t="s">
        <v>104</v>
      </c>
      <c r="G61" s="32">
        <f>Assumptions!$G$49</f>
        <v>0.06</v>
      </c>
      <c r="H61" s="19" t="s">
        <v>127</v>
      </c>
      <c r="I61" s="20">
        <f>SUM(I15:I19)*D61+I48*G61</f>
        <v>331200</v>
      </c>
      <c r="K61" s="6" t="s">
        <v>24</v>
      </c>
      <c r="L61" s="6"/>
      <c r="M61" s="61" t="s">
        <v>103</v>
      </c>
      <c r="N61" s="32">
        <f>Assumptions!$D$49</f>
        <v>0.2</v>
      </c>
      <c r="O61" s="19" t="s">
        <v>25</v>
      </c>
      <c r="P61" s="61" t="s">
        <v>104</v>
      </c>
      <c r="Q61" s="32">
        <f>Assumptions!$G$49</f>
        <v>0.06</v>
      </c>
      <c r="R61" s="19" t="s">
        <v>127</v>
      </c>
      <c r="S61" s="20">
        <f>SUM(S15:S19)*N61+S48*Q61</f>
        <v>362400</v>
      </c>
      <c r="U61" s="91" t="s">
        <v>24</v>
      </c>
      <c r="V61" s="91"/>
      <c r="W61" s="133" t="s">
        <v>103</v>
      </c>
      <c r="X61" s="136">
        <f>Assumptions!$D$49</f>
        <v>0.2</v>
      </c>
      <c r="Y61" s="119" t="s">
        <v>25</v>
      </c>
      <c r="Z61" s="133" t="s">
        <v>104</v>
      </c>
      <c r="AA61" s="136">
        <f>Assumptions!$G$49</f>
        <v>0.06</v>
      </c>
      <c r="AB61" s="119" t="s">
        <v>127</v>
      </c>
      <c r="AC61" s="121">
        <f>SUM(AC15:AC19)*X61+AC48*AA61</f>
        <v>362400</v>
      </c>
      <c r="AD61" s="88"/>
      <c r="AE61" s="91" t="s">
        <v>24</v>
      </c>
      <c r="AF61" s="91"/>
      <c r="AG61" s="133" t="s">
        <v>103</v>
      </c>
      <c r="AH61" s="136">
        <f>Assumptions!$D$49</f>
        <v>0.2</v>
      </c>
      <c r="AI61" s="119" t="s">
        <v>25</v>
      </c>
      <c r="AJ61" s="133" t="s">
        <v>104</v>
      </c>
      <c r="AK61" s="136">
        <f>Assumptions!$G$49</f>
        <v>0.06</v>
      </c>
      <c r="AL61" s="119" t="s">
        <v>127</v>
      </c>
      <c r="AM61" s="121">
        <f>SUM(AM15:AM19)*AH61+AM48*AK61</f>
        <v>443664</v>
      </c>
    </row>
    <row r="62" spans="1:39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U62" s="114"/>
      <c r="V62" s="114"/>
      <c r="W62" s="114"/>
      <c r="X62" s="114"/>
      <c r="Y62" s="114"/>
      <c r="Z62" s="114"/>
      <c r="AA62" s="114"/>
      <c r="AB62" s="114"/>
      <c r="AC62" s="128"/>
      <c r="AD62" s="88"/>
      <c r="AE62" s="114"/>
      <c r="AF62" s="114"/>
      <c r="AG62" s="114"/>
      <c r="AH62" s="114"/>
      <c r="AI62" s="114"/>
      <c r="AJ62" s="114"/>
      <c r="AK62" s="114"/>
      <c r="AL62" s="114"/>
      <c r="AM62" s="128"/>
    </row>
    <row r="63" spans="1:39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1504473.8706192393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1611744.7377957024</v>
      </c>
      <c r="U63" s="113" t="s">
        <v>26</v>
      </c>
      <c r="V63" s="114"/>
      <c r="W63" s="114"/>
      <c r="X63" s="114"/>
      <c r="Y63" s="114"/>
      <c r="Z63" s="114"/>
      <c r="AA63" s="114"/>
      <c r="AB63" s="114"/>
      <c r="AC63" s="130">
        <f>SUM(AC39:AC62)</f>
        <v>1611744.7377957024</v>
      </c>
      <c r="AD63" s="88"/>
      <c r="AE63" s="113" t="s">
        <v>26</v>
      </c>
      <c r="AF63" s="114"/>
      <c r="AG63" s="114"/>
      <c r="AH63" s="114"/>
      <c r="AI63" s="114"/>
      <c r="AJ63" s="114"/>
      <c r="AK63" s="114"/>
      <c r="AL63" s="114"/>
      <c r="AM63" s="130">
        <f>SUM(AM39:AM62)</f>
        <v>1879782.648382063</v>
      </c>
    </row>
    <row r="64" spans="1:39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U64" s="116"/>
      <c r="V64" s="116"/>
      <c r="W64" s="116"/>
      <c r="X64" s="116"/>
      <c r="Y64" s="116"/>
      <c r="Z64" s="116"/>
      <c r="AA64" s="116"/>
      <c r="AB64" s="116"/>
      <c r="AC64" s="143"/>
      <c r="AD64" s="88"/>
      <c r="AE64" s="116"/>
      <c r="AF64" s="116"/>
      <c r="AG64" s="116"/>
      <c r="AH64" s="116"/>
      <c r="AI64" s="116"/>
      <c r="AJ64" s="116"/>
      <c r="AK64" s="116"/>
      <c r="AL64" s="116"/>
      <c r="AM64" s="143"/>
    </row>
    <row r="65" spans="1:39" ht="11.1" customHeight="1" x14ac:dyDescent="0.25">
      <c r="A65" s="36" t="s">
        <v>129</v>
      </c>
      <c r="B65" s="37"/>
      <c r="C65" s="37"/>
      <c r="D65" s="37"/>
      <c r="E65" s="37"/>
      <c r="F65" s="37"/>
      <c r="G65" s="37"/>
      <c r="H65" s="37"/>
      <c r="I65" s="38">
        <f>I36-I63</f>
        <v>151526.12938076071</v>
      </c>
      <c r="K65" s="36" t="s">
        <v>129</v>
      </c>
      <c r="L65" s="37"/>
      <c r="M65" s="37"/>
      <c r="N65" s="37"/>
      <c r="O65" s="37"/>
      <c r="P65" s="37"/>
      <c r="Q65" s="37"/>
      <c r="R65" s="37"/>
      <c r="S65" s="38">
        <f>S36-S63</f>
        <v>200255.26220429759</v>
      </c>
      <c r="U65" s="144" t="s">
        <v>129</v>
      </c>
      <c r="V65" s="145"/>
      <c r="W65" s="145"/>
      <c r="X65" s="145"/>
      <c r="Y65" s="145"/>
      <c r="Z65" s="145"/>
      <c r="AA65" s="145"/>
      <c r="AB65" s="145"/>
      <c r="AC65" s="146">
        <f>AC36-AC63</f>
        <v>200255.26220429759</v>
      </c>
      <c r="AD65" s="88"/>
      <c r="AE65" s="144" t="s">
        <v>129</v>
      </c>
      <c r="AF65" s="145"/>
      <c r="AG65" s="145"/>
      <c r="AH65" s="145"/>
      <c r="AI65" s="145"/>
      <c r="AJ65" s="145"/>
      <c r="AK65" s="145"/>
      <c r="AL65" s="145"/>
      <c r="AM65" s="146">
        <f>AM36-AM63</f>
        <v>338537.35161793698</v>
      </c>
    </row>
    <row r="66" spans="1:39" ht="11.1" customHeight="1" x14ac:dyDescent="0.25">
      <c r="A66" s="36" t="s">
        <v>128</v>
      </c>
      <c r="B66" s="37"/>
      <c r="C66" s="37"/>
      <c r="D66" s="37"/>
      <c r="E66" s="37"/>
      <c r="F66" s="37"/>
      <c r="G66" s="37"/>
      <c r="H66" s="37"/>
      <c r="I66" s="38">
        <f>I65/D12</f>
        <v>229.58504451630412</v>
      </c>
      <c r="K66" s="36" t="s">
        <v>128</v>
      </c>
      <c r="L66" s="37"/>
      <c r="M66" s="37"/>
      <c r="N66" s="37"/>
      <c r="O66" s="37"/>
      <c r="P66" s="37"/>
      <c r="Q66" s="37"/>
      <c r="R66" s="37"/>
      <c r="S66" s="38">
        <f>S65/N12</f>
        <v>303.41706394590545</v>
      </c>
      <c r="U66" s="144" t="s">
        <v>128</v>
      </c>
      <c r="V66" s="145"/>
      <c r="W66" s="145"/>
      <c r="X66" s="145"/>
      <c r="Y66" s="145"/>
      <c r="Z66" s="145"/>
      <c r="AA66" s="145"/>
      <c r="AB66" s="145"/>
      <c r="AC66" s="146">
        <f>AC65/X12</f>
        <v>303.41706394590545</v>
      </c>
      <c r="AD66" s="88"/>
      <c r="AE66" s="144" t="s">
        <v>128</v>
      </c>
      <c r="AF66" s="145"/>
      <c r="AG66" s="145"/>
      <c r="AH66" s="145"/>
      <c r="AI66" s="145"/>
      <c r="AJ66" s="145"/>
      <c r="AK66" s="145"/>
      <c r="AL66" s="145"/>
      <c r="AM66" s="146">
        <f>AM65/AH12</f>
        <v>512.93538123929841</v>
      </c>
    </row>
    <row r="67" spans="1:39" ht="11.1" customHeight="1" x14ac:dyDescent="0.25"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1.1" customHeight="1" x14ac:dyDescent="0.25"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69" spans="1:39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U69" s="84"/>
      <c r="V69" s="85"/>
      <c r="W69" s="85"/>
      <c r="X69" s="86"/>
      <c r="Y69" s="87"/>
      <c r="Z69" s="87"/>
      <c r="AA69" s="87"/>
      <c r="AB69" s="87"/>
      <c r="AC69" s="87"/>
      <c r="AD69" s="88"/>
      <c r="AE69" s="84"/>
      <c r="AF69" s="85"/>
      <c r="AG69" s="85"/>
      <c r="AH69" s="86"/>
      <c r="AI69" s="87"/>
      <c r="AJ69" s="87"/>
      <c r="AK69" s="87"/>
      <c r="AL69" s="87"/>
      <c r="AM69" s="87"/>
    </row>
    <row r="70" spans="1:39" ht="11.1" customHeight="1" x14ac:dyDescent="0.25">
      <c r="A70" s="2"/>
      <c r="B70" s="2"/>
      <c r="C70" s="2"/>
      <c r="D70" s="338" t="s">
        <v>54</v>
      </c>
      <c r="E70" s="338"/>
      <c r="F70" s="338"/>
      <c r="G70" s="338"/>
      <c r="H70" s="338"/>
      <c r="I70" s="338"/>
      <c r="K70" s="2"/>
      <c r="L70" s="2"/>
      <c r="M70" s="2"/>
      <c r="N70" s="338" t="s">
        <v>54</v>
      </c>
      <c r="O70" s="338"/>
      <c r="P70" s="338"/>
      <c r="Q70" s="338"/>
      <c r="R70" s="338"/>
      <c r="S70" s="338"/>
      <c r="U70" s="84"/>
      <c r="V70" s="84"/>
      <c r="W70" s="84"/>
      <c r="X70" s="337" t="s">
        <v>54</v>
      </c>
      <c r="Y70" s="337"/>
      <c r="Z70" s="337"/>
      <c r="AA70" s="337"/>
      <c r="AB70" s="337"/>
      <c r="AC70" s="337"/>
      <c r="AD70" s="88"/>
      <c r="AE70" s="84"/>
      <c r="AF70" s="84"/>
      <c r="AG70" s="84"/>
      <c r="AH70" s="337" t="s">
        <v>54</v>
      </c>
      <c r="AI70" s="337"/>
      <c r="AJ70" s="337"/>
      <c r="AK70" s="337"/>
      <c r="AL70" s="337"/>
      <c r="AM70" s="337"/>
    </row>
    <row r="71" spans="1:39" ht="11.1" customHeight="1" x14ac:dyDescent="0.25">
      <c r="A71" s="2"/>
      <c r="B71" s="2"/>
      <c r="C71" s="2"/>
      <c r="D71" s="338"/>
      <c r="E71" s="338"/>
      <c r="F71" s="338"/>
      <c r="G71" s="338"/>
      <c r="H71" s="338"/>
      <c r="I71" s="338"/>
      <c r="K71" s="2"/>
      <c r="L71" s="2"/>
      <c r="M71" s="2"/>
      <c r="N71" s="338"/>
      <c r="O71" s="338"/>
      <c r="P71" s="338"/>
      <c r="Q71" s="338"/>
      <c r="R71" s="338"/>
      <c r="S71" s="338"/>
      <c r="U71" s="84"/>
      <c r="V71" s="84"/>
      <c r="W71" s="84"/>
      <c r="X71" s="337"/>
      <c r="Y71" s="337"/>
      <c r="Z71" s="337"/>
      <c r="AA71" s="337"/>
      <c r="AB71" s="337"/>
      <c r="AC71" s="337"/>
      <c r="AD71" s="88"/>
      <c r="AE71" s="84"/>
      <c r="AF71" s="84"/>
      <c r="AG71" s="84"/>
      <c r="AH71" s="337"/>
      <c r="AI71" s="337"/>
      <c r="AJ71" s="337"/>
      <c r="AK71" s="337"/>
      <c r="AL71" s="337"/>
      <c r="AM71" s="337"/>
    </row>
    <row r="72" spans="1:39" ht="11.1" customHeight="1" x14ac:dyDescent="0.25">
      <c r="A72" s="2"/>
      <c r="B72" s="2"/>
      <c r="C72" s="2"/>
      <c r="D72" s="338"/>
      <c r="E72" s="338"/>
      <c r="F72" s="338"/>
      <c r="G72" s="338"/>
      <c r="H72" s="338"/>
      <c r="I72" s="338"/>
      <c r="K72" s="2"/>
      <c r="L72" s="2"/>
      <c r="M72" s="2"/>
      <c r="N72" s="338"/>
      <c r="O72" s="338"/>
      <c r="P72" s="338"/>
      <c r="Q72" s="338"/>
      <c r="R72" s="338"/>
      <c r="S72" s="338"/>
      <c r="U72" s="84"/>
      <c r="V72" s="84"/>
      <c r="W72" s="84"/>
      <c r="X72" s="337"/>
      <c r="Y72" s="337"/>
      <c r="Z72" s="337"/>
      <c r="AA72" s="337"/>
      <c r="AB72" s="337"/>
      <c r="AC72" s="337"/>
      <c r="AD72" s="88"/>
      <c r="AE72" s="84"/>
      <c r="AF72" s="84"/>
      <c r="AG72" s="84"/>
      <c r="AH72" s="337"/>
      <c r="AI72" s="337"/>
      <c r="AJ72" s="337"/>
      <c r="AK72" s="337"/>
      <c r="AL72" s="337"/>
      <c r="AM72" s="337"/>
    </row>
    <row r="73" spans="1:39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U73" s="84"/>
      <c r="V73" s="84"/>
      <c r="W73" s="84"/>
      <c r="X73" s="89"/>
      <c r="Y73" s="89"/>
      <c r="Z73" s="89"/>
      <c r="AA73" s="89"/>
      <c r="AB73" s="89"/>
      <c r="AC73" s="89"/>
      <c r="AD73" s="88"/>
      <c r="AE73" s="84"/>
      <c r="AF73" s="84"/>
      <c r="AG73" s="84"/>
      <c r="AH73" s="89"/>
      <c r="AI73" s="89"/>
      <c r="AJ73" s="89"/>
      <c r="AK73" s="89"/>
      <c r="AL73" s="89"/>
      <c r="AM73" s="89"/>
    </row>
    <row r="74" spans="1:39" ht="11.1" customHeight="1" x14ac:dyDescent="0.25">
      <c r="A74" s="5" t="s">
        <v>0</v>
      </c>
      <c r="B74" s="5"/>
      <c r="C74" s="6"/>
      <c r="D74" s="52" t="str">
        <f>Assumptions!$B$87</f>
        <v>Small Scale Housing</v>
      </c>
      <c r="E74" s="44"/>
      <c r="F74" s="44"/>
      <c r="G74" s="45"/>
      <c r="H74" s="17" t="str">
        <f>Assumptions!$D$70</f>
        <v>Apartments</v>
      </c>
      <c r="I74" s="82">
        <f>Assumptions!$C$88</f>
        <v>0</v>
      </c>
      <c r="K74" s="5" t="s">
        <v>0</v>
      </c>
      <c r="L74" s="5"/>
      <c r="M74" s="6"/>
      <c r="N74" s="52" t="str">
        <f>Assumptions!$B$87</f>
        <v>Small Scale Housing</v>
      </c>
      <c r="O74" s="44"/>
      <c r="P74" s="44"/>
      <c r="Q74" s="45"/>
      <c r="R74" s="17" t="str">
        <f>Assumptions!$D$70</f>
        <v>Apartments</v>
      </c>
      <c r="S74" s="82">
        <f>Assumptions!$C$88</f>
        <v>0</v>
      </c>
      <c r="U74" s="90" t="s">
        <v>0</v>
      </c>
      <c r="V74" s="90"/>
      <c r="W74" s="91"/>
      <c r="X74" s="52" t="str">
        <f>Assumptions!$B$87</f>
        <v>Small Scale Housing</v>
      </c>
      <c r="Y74" s="93"/>
      <c r="Z74" s="93"/>
      <c r="AA74" s="94"/>
      <c r="AB74" s="95" t="str">
        <f>Assumptions!$D$61</f>
        <v>Apartments</v>
      </c>
      <c r="AC74" s="82">
        <f>Assumptions!$C$88</f>
        <v>0</v>
      </c>
      <c r="AD74" s="88"/>
      <c r="AE74" s="90" t="s">
        <v>0</v>
      </c>
      <c r="AF74" s="90"/>
      <c r="AG74" s="91"/>
      <c r="AH74" s="52" t="str">
        <f>Assumptions!$B$87</f>
        <v>Small Scale Housing</v>
      </c>
      <c r="AI74" s="93"/>
      <c r="AJ74" s="93"/>
      <c r="AK74" s="94"/>
      <c r="AL74" s="95" t="str">
        <f>Assumptions!$D$61</f>
        <v>Apartments</v>
      </c>
      <c r="AM74" s="82">
        <f>Assumptions!$C$88</f>
        <v>0</v>
      </c>
    </row>
    <row r="75" spans="1:39" ht="11.1" customHeight="1" x14ac:dyDescent="0.25">
      <c r="A75" s="5" t="s">
        <v>1</v>
      </c>
      <c r="B75" s="6"/>
      <c r="C75" s="6"/>
      <c r="D75" s="52" t="s">
        <v>100</v>
      </c>
      <c r="E75" s="44"/>
      <c r="F75" s="44"/>
      <c r="G75" s="46"/>
      <c r="H75" s="17" t="str">
        <f>Assumptions!$D$71</f>
        <v>2 bed houses</v>
      </c>
      <c r="I75" s="82">
        <f>Assumptions!$C$89</f>
        <v>4</v>
      </c>
      <c r="K75" s="5" t="s">
        <v>1</v>
      </c>
      <c r="L75" s="6"/>
      <c r="M75" s="6"/>
      <c r="N75" s="52" t="s">
        <v>100</v>
      </c>
      <c r="O75" s="44"/>
      <c r="P75" s="44"/>
      <c r="Q75" s="46"/>
      <c r="R75" s="17" t="str">
        <f>Assumptions!$D$71</f>
        <v>2 bed houses</v>
      </c>
      <c r="S75" s="82">
        <f>Assumptions!$C$89</f>
        <v>4</v>
      </c>
      <c r="U75" s="90" t="s">
        <v>1</v>
      </c>
      <c r="V75" s="91"/>
      <c r="W75" s="91"/>
      <c r="X75" s="92" t="s">
        <v>100</v>
      </c>
      <c r="Y75" s="93"/>
      <c r="Z75" s="93"/>
      <c r="AA75" s="97"/>
      <c r="AB75" s="95" t="str">
        <f>Assumptions!$D$62</f>
        <v>2 bed houses</v>
      </c>
      <c r="AC75" s="82">
        <f>Assumptions!$C$89</f>
        <v>4</v>
      </c>
      <c r="AD75" s="88"/>
      <c r="AE75" s="90" t="s">
        <v>1</v>
      </c>
      <c r="AF75" s="91"/>
      <c r="AG75" s="91"/>
      <c r="AH75" s="92" t="s">
        <v>100</v>
      </c>
      <c r="AI75" s="93"/>
      <c r="AJ75" s="93"/>
      <c r="AK75" s="97"/>
      <c r="AL75" s="95" t="str">
        <f>Assumptions!$D$62</f>
        <v>2 bed houses</v>
      </c>
      <c r="AM75" s="82">
        <f>Assumptions!$C$89</f>
        <v>4</v>
      </c>
    </row>
    <row r="76" spans="1:39" ht="11.1" customHeight="1" x14ac:dyDescent="0.25">
      <c r="A76" s="5" t="s">
        <v>2</v>
      </c>
      <c r="B76" s="5"/>
      <c r="C76" s="6"/>
      <c r="D76" s="53" t="str">
        <f>Assumptions!A13</f>
        <v>Zone 1</v>
      </c>
      <c r="E76" s="49"/>
      <c r="F76" s="49"/>
      <c r="G76" s="50"/>
      <c r="H76" s="17" t="str">
        <f>Assumptions!$D$72</f>
        <v>3 Bed houses</v>
      </c>
      <c r="I76" s="82">
        <f>Assumptions!$C$90</f>
        <v>4</v>
      </c>
      <c r="K76" s="5" t="s">
        <v>2</v>
      </c>
      <c r="L76" s="5"/>
      <c r="M76" s="6"/>
      <c r="N76" s="51" t="str">
        <f>Assumptions!A14</f>
        <v>Zone 2 Leake Keyworth Bingham</v>
      </c>
      <c r="O76" s="47"/>
      <c r="P76" s="47"/>
      <c r="Q76" s="48"/>
      <c r="R76" s="17" t="str">
        <f>Assumptions!$D$72</f>
        <v>3 Bed houses</v>
      </c>
      <c r="S76" s="82">
        <f>Assumptions!$C$90</f>
        <v>4</v>
      </c>
      <c r="U76" s="90" t="s">
        <v>2</v>
      </c>
      <c r="V76" s="90"/>
      <c r="W76" s="91"/>
      <c r="X76" s="295" t="str">
        <f>Assumptions!A15</f>
        <v>Zone 2</v>
      </c>
      <c r="Y76" s="296"/>
      <c r="Z76" s="296"/>
      <c r="AA76" s="297"/>
      <c r="AB76" s="95" t="str">
        <f>Assumptions!$D$63</f>
        <v>3 Bed houses</v>
      </c>
      <c r="AC76" s="82">
        <f>Assumptions!$C$90</f>
        <v>4</v>
      </c>
      <c r="AD76" s="88"/>
      <c r="AE76" s="90" t="s">
        <v>2</v>
      </c>
      <c r="AF76" s="90"/>
      <c r="AG76" s="91"/>
      <c r="AH76" s="288" t="str">
        <f>Assumptions!A16</f>
        <v>Zone 3</v>
      </c>
      <c r="AI76" s="289"/>
      <c r="AJ76" s="289"/>
      <c r="AK76" s="290"/>
      <c r="AL76" s="95" t="str">
        <f>Assumptions!$D$63</f>
        <v>3 Bed houses</v>
      </c>
      <c r="AM76" s="82">
        <f>Assumptions!$C$90</f>
        <v>4</v>
      </c>
    </row>
    <row r="77" spans="1:39" ht="11.1" customHeight="1" x14ac:dyDescent="0.25">
      <c r="A77" s="5" t="s">
        <v>3</v>
      </c>
      <c r="B77" s="5"/>
      <c r="C77" s="6"/>
      <c r="D77" s="10">
        <f>SUM(I74:I78)</f>
        <v>8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Assumptions!$C$91</f>
        <v>0</v>
      </c>
      <c r="K77" s="5" t="s">
        <v>3</v>
      </c>
      <c r="L77" s="5"/>
      <c r="M77" s="6"/>
      <c r="N77" s="10">
        <f>SUM(S74:S78)</f>
        <v>8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Assumptions!$C$91</f>
        <v>0</v>
      </c>
      <c r="U77" s="90" t="s">
        <v>3</v>
      </c>
      <c r="V77" s="90"/>
      <c r="W77" s="91"/>
      <c r="X77" s="104">
        <f>SUM(AC74:AC78)</f>
        <v>8</v>
      </c>
      <c r="Y77" s="105" t="s">
        <v>67</v>
      </c>
      <c r="Z77" s="91"/>
      <c r="AA77" s="106"/>
      <c r="AB77" s="95" t="str">
        <f>Assumptions!$D$64</f>
        <v>4 bed houses</v>
      </c>
      <c r="AC77" s="82">
        <f>Assumptions!$C$91</f>
        <v>0</v>
      </c>
      <c r="AD77" s="88"/>
      <c r="AE77" s="90" t="s">
        <v>3</v>
      </c>
      <c r="AF77" s="90"/>
      <c r="AG77" s="91"/>
      <c r="AH77" s="104">
        <f>SUM(AM74:AM78)</f>
        <v>8</v>
      </c>
      <c r="AI77" s="105" t="s">
        <v>67</v>
      </c>
      <c r="AJ77" s="91"/>
      <c r="AK77" s="106"/>
      <c r="AL77" s="95" t="str">
        <f>Assumptions!$D$64</f>
        <v>4 bed houses</v>
      </c>
      <c r="AM77" s="82">
        <f>Assumptions!$C$91</f>
        <v>0</v>
      </c>
    </row>
    <row r="78" spans="1:39" ht="11.1" customHeight="1" x14ac:dyDescent="0.25">
      <c r="A78" s="90" t="s">
        <v>56</v>
      </c>
      <c r="B78" s="91"/>
      <c r="C78" s="107">
        <v>0</v>
      </c>
      <c r="D78" s="104">
        <f>D77*C78</f>
        <v>0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Assumptions!$C$92</f>
        <v>0</v>
      </c>
      <c r="K78" s="90" t="s">
        <v>56</v>
      </c>
      <c r="L78" s="91"/>
      <c r="M78" s="107">
        <v>0</v>
      </c>
      <c r="N78" s="104">
        <f>N77*M78</f>
        <v>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Assumptions!$C$92</f>
        <v>0</v>
      </c>
      <c r="U78" s="90" t="s">
        <v>56</v>
      </c>
      <c r="V78" s="91"/>
      <c r="W78" s="107">
        <v>0</v>
      </c>
      <c r="X78" s="104">
        <f>X77*W78</f>
        <v>0</v>
      </c>
      <c r="Y78" s="105" t="s">
        <v>57</v>
      </c>
      <c r="Z78" s="106"/>
      <c r="AA78" s="108"/>
      <c r="AB78" s="95" t="str">
        <f>Assumptions!$D$65</f>
        <v>5 bed house</v>
      </c>
      <c r="AC78" s="82">
        <f>Assumptions!$C$92</f>
        <v>0</v>
      </c>
      <c r="AD78" s="88"/>
      <c r="AE78" s="90" t="s">
        <v>56</v>
      </c>
      <c r="AF78" s="91"/>
      <c r="AG78" s="107">
        <v>0</v>
      </c>
      <c r="AH78" s="104">
        <f>AH77*AG78</f>
        <v>0</v>
      </c>
      <c r="AI78" s="105" t="s">
        <v>57</v>
      </c>
      <c r="AJ78" s="106"/>
      <c r="AK78" s="108"/>
      <c r="AL78" s="95" t="str">
        <f>Assumptions!$D$65</f>
        <v>5 bed house</v>
      </c>
      <c r="AM78" s="82">
        <f>Assumptions!$C$92</f>
        <v>0</v>
      </c>
    </row>
    <row r="79" spans="1:39" ht="11.1" customHeight="1" x14ac:dyDescent="0.25">
      <c r="A79" s="90" t="s">
        <v>58</v>
      </c>
      <c r="B79" s="91"/>
      <c r="C79" s="109">
        <f>Assumptions!$D$13</f>
        <v>0.42</v>
      </c>
      <c r="D79" s="95" t="str">
        <f>Assumptions!$D$12</f>
        <v>Intermediate</v>
      </c>
      <c r="E79" s="107">
        <f>Assumptions!$E$13</f>
        <v>0.19</v>
      </c>
      <c r="F79" s="95" t="str">
        <f>Assumptions!$E$12</f>
        <v>Social Rent</v>
      </c>
      <c r="G79" s="110">
        <f>Assumptions!$F$13</f>
        <v>0.39</v>
      </c>
      <c r="H79" s="105" t="str">
        <f>Assumptions!$F$12</f>
        <v>Affordable Rent</v>
      </c>
      <c r="I79" s="1"/>
      <c r="K79" s="90" t="s">
        <v>58</v>
      </c>
      <c r="L79" s="91"/>
      <c r="M79" s="109">
        <f>Assumptions!$D$14</f>
        <v>0.42</v>
      </c>
      <c r="N79" s="95" t="str">
        <f>Assumptions!$D$12</f>
        <v>Intermediate</v>
      </c>
      <c r="O79" s="107">
        <f>Assumptions!$E$14</f>
        <v>0.19</v>
      </c>
      <c r="P79" s="95" t="str">
        <f>Assumptions!$E$12</f>
        <v>Social Rent</v>
      </c>
      <c r="Q79" s="110">
        <f>Assumptions!$F$14</f>
        <v>0.39</v>
      </c>
      <c r="R79" s="105" t="str">
        <f>Assumptions!$F$12</f>
        <v>Affordable Rent</v>
      </c>
      <c r="S79" s="1"/>
      <c r="U79" s="90" t="s">
        <v>58</v>
      </c>
      <c r="V79" s="91"/>
      <c r="W79" s="109">
        <f>Assumptions!$D$15</f>
        <v>0.42</v>
      </c>
      <c r="X79" s="95" t="str">
        <f>Assumptions!$D$12</f>
        <v>Intermediate</v>
      </c>
      <c r="Y79" s="107">
        <f>Assumptions!$E$15</f>
        <v>0.19</v>
      </c>
      <c r="Z79" s="95" t="str">
        <f>Assumptions!$E$12</f>
        <v>Social Rent</v>
      </c>
      <c r="AA79" s="110">
        <f>Assumptions!$F$15</f>
        <v>0.39</v>
      </c>
      <c r="AB79" s="105" t="str">
        <f>Assumptions!$F$12</f>
        <v>Affordable Rent</v>
      </c>
      <c r="AC79" s="111"/>
      <c r="AD79" s="88"/>
      <c r="AE79" s="90" t="s">
        <v>58</v>
      </c>
      <c r="AF79" s="91"/>
      <c r="AG79" s="109">
        <f>Assumptions!$D$16</f>
        <v>0.42</v>
      </c>
      <c r="AH79" s="95" t="str">
        <f>Assumptions!$D$12</f>
        <v>Intermediate</v>
      </c>
      <c r="AI79" s="107">
        <f>Assumptions!$E$16</f>
        <v>0.19</v>
      </c>
      <c r="AJ79" s="95" t="str">
        <f>Assumptions!$E$12</f>
        <v>Social Rent</v>
      </c>
      <c r="AK79" s="110">
        <f>Assumptions!$F$16</f>
        <v>0.39</v>
      </c>
      <c r="AL79" s="105" t="str">
        <f>Assumptions!$F$12</f>
        <v>Affordable Rent</v>
      </c>
      <c r="AM79" s="111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660</v>
      </c>
      <c r="E80" s="105" t="s">
        <v>60</v>
      </c>
      <c r="F80" s="106"/>
      <c r="G80" s="112">
        <f>SUM(A90*C90)+(A91*C91)+(A92*C92)+(A95*C95)+(A96*C96)+(A97*C97)+(A100*C100)+(A101*C101)+(A102*C102)</f>
        <v>0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660</v>
      </c>
      <c r="O80" s="105" t="s">
        <v>60</v>
      </c>
      <c r="P80" s="106"/>
      <c r="Q80" s="112">
        <f>SUM(K90*M90)+(K91*M91)+(K92*M92)+(K95*M95)+(K96*M96)+(K97*M97)+(K100*M100)+(K101*M101)+(K102*M102)</f>
        <v>0</v>
      </c>
      <c r="R80" s="95" t="s">
        <v>61</v>
      </c>
      <c r="S80" s="8"/>
      <c r="U80" s="90" t="s">
        <v>59</v>
      </c>
      <c r="V80" s="91"/>
      <c r="W80" s="91"/>
      <c r="X80" s="104">
        <f>(U83*W83)+(U84*W84)+(U85*W85)+(U86*W86)+(U87*W87)</f>
        <v>660</v>
      </c>
      <c r="Y80" s="105" t="s">
        <v>60</v>
      </c>
      <c r="Z80" s="106"/>
      <c r="AA80" s="112">
        <f>SUM(U90*W90)+(U91*W91)+(U92*W92)+(U95*W95)+(U96*W96)+(U97*W97)+(U100*W100)+(U101*W101)+(U102*W102)</f>
        <v>0</v>
      </c>
      <c r="AB80" s="95" t="s">
        <v>61</v>
      </c>
      <c r="AC80" s="106"/>
      <c r="AD80" s="88"/>
      <c r="AE80" s="90" t="s">
        <v>59</v>
      </c>
      <c r="AF80" s="91"/>
      <c r="AG80" s="91"/>
      <c r="AH80" s="104">
        <f>(AE83*AG83)+(AE84*AG84)+(AE85*AG85)+(AE86*AG86)+(AE87*AG87)</f>
        <v>660</v>
      </c>
      <c r="AI80" s="105" t="s">
        <v>60</v>
      </c>
      <c r="AJ80" s="106"/>
      <c r="AK80" s="112">
        <f>SUM(AE90*AG90)+(AE91*AG91)+(AE92*AG92)+(AE95*AG95)+(AE96*AG96)+(AE97*AG97)+(AE100*AG100)+(AE101*AG101)+(AE102*AG102)</f>
        <v>0</v>
      </c>
      <c r="AL80" s="95" t="s">
        <v>61</v>
      </c>
      <c r="AM80" s="106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U81" s="113" t="s">
        <v>4</v>
      </c>
      <c r="V81" s="114"/>
      <c r="W81" s="114"/>
      <c r="X81" s="114"/>
      <c r="Y81" s="114"/>
      <c r="Z81" s="114"/>
      <c r="AA81" s="114"/>
      <c r="AB81" s="114"/>
      <c r="AC81" s="115"/>
      <c r="AD81" s="88"/>
      <c r="AE81" s="113" t="s">
        <v>4</v>
      </c>
      <c r="AF81" s="114"/>
      <c r="AG81" s="114"/>
      <c r="AH81" s="114"/>
      <c r="AI81" s="114"/>
      <c r="AJ81" s="114"/>
      <c r="AK81" s="114"/>
      <c r="AL81" s="114"/>
      <c r="AM81" s="115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U82" s="91" t="s">
        <v>62</v>
      </c>
      <c r="V82" s="91"/>
      <c r="W82" s="116"/>
      <c r="X82" s="116"/>
      <c r="Y82" s="116"/>
      <c r="Z82" s="116"/>
      <c r="AA82" s="116"/>
      <c r="AB82" s="116"/>
      <c r="AC82" s="106"/>
      <c r="AD82" s="88"/>
      <c r="AE82" s="91" t="s">
        <v>62</v>
      </c>
      <c r="AF82" s="91"/>
      <c r="AG82" s="116"/>
      <c r="AH82" s="116"/>
      <c r="AI82" s="116"/>
      <c r="AJ82" s="116"/>
      <c r="AK82" s="116"/>
      <c r="AL82" s="116"/>
      <c r="AM82" s="106"/>
    </row>
    <row r="83" spans="1:39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2400</v>
      </c>
      <c r="F83" s="119" t="s">
        <v>6</v>
      </c>
      <c r="G83" s="116"/>
      <c r="H83" s="116"/>
      <c r="I83" s="20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2700</v>
      </c>
      <c r="P83" s="119" t="s">
        <v>6</v>
      </c>
      <c r="Q83" s="116"/>
      <c r="R83" s="116"/>
      <c r="S83" s="20">
        <f>K83*M83*O83</f>
        <v>0</v>
      </c>
      <c r="U83" s="117">
        <f>AC74*(100%-W78)</f>
        <v>0</v>
      </c>
      <c r="V83" s="95" t="str">
        <f>Assumptions!$A$22</f>
        <v>Apartments</v>
      </c>
      <c r="W83" s="118">
        <f>Assumptions!$B$22</f>
        <v>65</v>
      </c>
      <c r="X83" s="119" t="s">
        <v>5</v>
      </c>
      <c r="Y83" s="120">
        <f>Assumptions!$C$34</f>
        <v>2700</v>
      </c>
      <c r="Z83" s="119" t="s">
        <v>6</v>
      </c>
      <c r="AA83" s="116"/>
      <c r="AB83" s="116"/>
      <c r="AC83" s="121">
        <f>U83*W83*Y83</f>
        <v>0</v>
      </c>
      <c r="AD83" s="88"/>
      <c r="AE83" s="117">
        <f>AM74*(100%-AG78)</f>
        <v>0</v>
      </c>
      <c r="AF83" s="95" t="str">
        <f>Assumptions!$A$22</f>
        <v>Apartments</v>
      </c>
      <c r="AG83" s="118">
        <f>Assumptions!$B$22</f>
        <v>65</v>
      </c>
      <c r="AH83" s="119" t="s">
        <v>5</v>
      </c>
      <c r="AI83" s="120">
        <f>Assumptions!$C$35</f>
        <v>2853</v>
      </c>
      <c r="AJ83" s="119" t="s">
        <v>6</v>
      </c>
      <c r="AK83" s="116"/>
      <c r="AL83" s="116"/>
      <c r="AM83" s="121">
        <f>AE83*AG83*AI83</f>
        <v>0</v>
      </c>
    </row>
    <row r="84" spans="1:39" ht="11.1" customHeight="1" x14ac:dyDescent="0.25">
      <c r="A84" s="117">
        <f>I75*(100%-C78)</f>
        <v>4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2550</v>
      </c>
      <c r="F84" s="119" t="s">
        <v>6</v>
      </c>
      <c r="G84" s="116"/>
      <c r="H84" s="116"/>
      <c r="I84" s="20">
        <f>A84*C84*E84</f>
        <v>765000</v>
      </c>
      <c r="K84" s="117">
        <f>S75*(100%-M78)</f>
        <v>4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2800</v>
      </c>
      <c r="P84" s="119" t="s">
        <v>6</v>
      </c>
      <c r="Q84" s="116"/>
      <c r="R84" s="116"/>
      <c r="S84" s="20">
        <f>K84*M84*O84</f>
        <v>840000</v>
      </c>
      <c r="U84" s="117">
        <f>AC75*(100%-W78)</f>
        <v>4</v>
      </c>
      <c r="V84" s="95" t="str">
        <f>Assumptions!$A$23</f>
        <v>2 bed houses</v>
      </c>
      <c r="W84" s="118">
        <f>Assumptions!$B$23</f>
        <v>75</v>
      </c>
      <c r="X84" s="119" t="s">
        <v>5</v>
      </c>
      <c r="Y84" s="120">
        <f>Assumptions!$D$34</f>
        <v>2800</v>
      </c>
      <c r="Z84" s="119" t="s">
        <v>6</v>
      </c>
      <c r="AA84" s="116"/>
      <c r="AB84" s="116"/>
      <c r="AC84" s="121">
        <f>U84*W84*Y84</f>
        <v>840000</v>
      </c>
      <c r="AD84" s="88"/>
      <c r="AE84" s="117">
        <f>AM75*(100%-AG78)</f>
        <v>4</v>
      </c>
      <c r="AF84" s="95" t="str">
        <f>Assumptions!$A$23</f>
        <v>2 bed houses</v>
      </c>
      <c r="AG84" s="118">
        <f>Assumptions!$B$23</f>
        <v>75</v>
      </c>
      <c r="AH84" s="119" t="s">
        <v>5</v>
      </c>
      <c r="AI84" s="120">
        <f>Assumptions!$D$35</f>
        <v>3390</v>
      </c>
      <c r="AJ84" s="119" t="s">
        <v>6</v>
      </c>
      <c r="AK84" s="116"/>
      <c r="AL84" s="116"/>
      <c r="AM84" s="121">
        <f>AE84*AG84*AI84</f>
        <v>1017000</v>
      </c>
    </row>
    <row r="85" spans="1:39" ht="11.1" customHeight="1" x14ac:dyDescent="0.25">
      <c r="A85" s="117">
        <f>I76*(100%-C78)</f>
        <v>4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2475</v>
      </c>
      <c r="F85" s="119" t="s">
        <v>6</v>
      </c>
      <c r="G85" s="116"/>
      <c r="H85" s="116"/>
      <c r="I85" s="20">
        <f>A85*C85*E85</f>
        <v>891000</v>
      </c>
      <c r="K85" s="117">
        <f>S76*(100%-M78)</f>
        <v>4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2700</v>
      </c>
      <c r="P85" s="119" t="s">
        <v>6</v>
      </c>
      <c r="Q85" s="116"/>
      <c r="R85" s="116"/>
      <c r="S85" s="20">
        <f>K85*M85*O85</f>
        <v>972000</v>
      </c>
      <c r="U85" s="117">
        <f>AC76*(100%-W78)</f>
        <v>4</v>
      </c>
      <c r="V85" s="95" t="str">
        <f>Assumptions!$A$24</f>
        <v>3 Bed houses</v>
      </c>
      <c r="W85" s="118">
        <f>Assumptions!$B$24</f>
        <v>90</v>
      </c>
      <c r="X85" s="119" t="s">
        <v>5</v>
      </c>
      <c r="Y85" s="120">
        <f>Assumptions!$E$34</f>
        <v>2700</v>
      </c>
      <c r="Z85" s="119" t="s">
        <v>6</v>
      </c>
      <c r="AA85" s="116"/>
      <c r="AB85" s="116"/>
      <c r="AC85" s="121">
        <f>U85*W85*Y85</f>
        <v>972000</v>
      </c>
      <c r="AD85" s="88"/>
      <c r="AE85" s="117">
        <f>AM76*(100%-AG78)</f>
        <v>4</v>
      </c>
      <c r="AF85" s="95" t="str">
        <f>Assumptions!$A$24</f>
        <v>3 Bed houses</v>
      </c>
      <c r="AG85" s="118">
        <f>Assumptions!$B$24</f>
        <v>90</v>
      </c>
      <c r="AH85" s="119" t="s">
        <v>5</v>
      </c>
      <c r="AI85" s="120">
        <f>Assumptions!$E$35</f>
        <v>3337</v>
      </c>
      <c r="AJ85" s="119" t="s">
        <v>6</v>
      </c>
      <c r="AK85" s="116"/>
      <c r="AL85" s="116"/>
      <c r="AM85" s="121">
        <f>AE85*AG85*AI85</f>
        <v>1201320</v>
      </c>
    </row>
    <row r="86" spans="1:39" ht="11.1" customHeight="1" x14ac:dyDescent="0.25">
      <c r="A86" s="117">
        <f>I77*(100%-C78)</f>
        <v>0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2475</v>
      </c>
      <c r="F86" s="119" t="s">
        <v>6</v>
      </c>
      <c r="G86" s="116"/>
      <c r="H86" s="116"/>
      <c r="I86" s="20">
        <f>A86*C86*E86</f>
        <v>0</v>
      </c>
      <c r="K86" s="117">
        <f>S77*(100%-M78)</f>
        <v>0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2700</v>
      </c>
      <c r="P86" s="119" t="s">
        <v>6</v>
      </c>
      <c r="Q86" s="116"/>
      <c r="R86" s="116"/>
      <c r="S86" s="20">
        <f>K86*M86*O86</f>
        <v>0</v>
      </c>
      <c r="U86" s="117">
        <f>AC77*(100%-W78)</f>
        <v>0</v>
      </c>
      <c r="V86" s="95" t="str">
        <f>Assumptions!$A$25</f>
        <v>4 bed houses</v>
      </c>
      <c r="W86" s="118">
        <f>Assumptions!$B$25</f>
        <v>120</v>
      </c>
      <c r="X86" s="119" t="s">
        <v>5</v>
      </c>
      <c r="Y86" s="120">
        <f>Assumptions!$F$34</f>
        <v>2700</v>
      </c>
      <c r="Z86" s="119" t="s">
        <v>6</v>
      </c>
      <c r="AA86" s="116"/>
      <c r="AB86" s="116"/>
      <c r="AC86" s="121">
        <f>U86*W86*Y86</f>
        <v>0</v>
      </c>
      <c r="AD86" s="88"/>
      <c r="AE86" s="117">
        <f>AM77*(100%-AG78)</f>
        <v>0</v>
      </c>
      <c r="AF86" s="95" t="str">
        <f>Assumptions!$A$25</f>
        <v>4 bed houses</v>
      </c>
      <c r="AG86" s="118">
        <f>Assumptions!$B$25</f>
        <v>120</v>
      </c>
      <c r="AH86" s="119" t="s">
        <v>5</v>
      </c>
      <c r="AI86" s="120">
        <f>Assumptions!$F$35</f>
        <v>3122</v>
      </c>
      <c r="AJ86" s="119" t="s">
        <v>6</v>
      </c>
      <c r="AK86" s="116"/>
      <c r="AL86" s="116"/>
      <c r="AM86" s="121">
        <f>AE86*AG86*AI86</f>
        <v>0</v>
      </c>
    </row>
    <row r="87" spans="1:39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164</v>
      </c>
      <c r="D87" s="119" t="s">
        <v>5</v>
      </c>
      <c r="E87" s="120">
        <f>Assumptions!$G$32</f>
        <v>2400</v>
      </c>
      <c r="F87" s="119" t="s">
        <v>6</v>
      </c>
      <c r="G87" s="116"/>
      <c r="H87" s="116"/>
      <c r="I87" s="20">
        <f>A87*C87*E87</f>
        <v>0</v>
      </c>
      <c r="K87" s="117">
        <f>S78*(100%-M78)</f>
        <v>0</v>
      </c>
      <c r="L87" s="95" t="str">
        <f>Assumptions!$A$26</f>
        <v>5 bed house</v>
      </c>
      <c r="M87" s="120">
        <f>Assumptions!$B$26</f>
        <v>164</v>
      </c>
      <c r="N87" s="119" t="s">
        <v>5</v>
      </c>
      <c r="O87" s="120">
        <f>Assumptions!$G$33</f>
        <v>2600</v>
      </c>
      <c r="P87" s="119" t="s">
        <v>6</v>
      </c>
      <c r="Q87" s="116"/>
      <c r="R87" s="116"/>
      <c r="S87" s="20">
        <f>K87*M87*O87</f>
        <v>0</v>
      </c>
      <c r="U87" s="117">
        <f>AC78*(100%-W78)</f>
        <v>0</v>
      </c>
      <c r="V87" s="95" t="str">
        <f>Assumptions!$A$26</f>
        <v>5 bed house</v>
      </c>
      <c r="W87" s="120">
        <f>Assumptions!$B$26</f>
        <v>164</v>
      </c>
      <c r="X87" s="119" t="s">
        <v>5</v>
      </c>
      <c r="Y87" s="120">
        <f>Assumptions!$G$34</f>
        <v>2600</v>
      </c>
      <c r="Z87" s="119" t="s">
        <v>6</v>
      </c>
      <c r="AA87" s="116"/>
      <c r="AB87" s="116"/>
      <c r="AC87" s="121">
        <f>U87*W87*Y87</f>
        <v>0</v>
      </c>
      <c r="AD87" s="88"/>
      <c r="AE87" s="117">
        <f>AM78*(100%-AG78)</f>
        <v>0</v>
      </c>
      <c r="AF87" s="95" t="str">
        <f>Assumptions!$A$26</f>
        <v>5 bed house</v>
      </c>
      <c r="AG87" s="120">
        <f>Assumptions!$B$26</f>
        <v>164</v>
      </c>
      <c r="AH87" s="119" t="s">
        <v>5</v>
      </c>
      <c r="AI87" s="120">
        <f>Assumptions!$G$35</f>
        <v>2906</v>
      </c>
      <c r="AJ87" s="119" t="s">
        <v>6</v>
      </c>
      <c r="AK87" s="116"/>
      <c r="AL87" s="116"/>
      <c r="AM87" s="121">
        <f>AE87*AG87*AI87</f>
        <v>0</v>
      </c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U88" s="114"/>
      <c r="V88" s="114"/>
      <c r="W88" s="114"/>
      <c r="X88" s="122"/>
      <c r="Y88" s="114"/>
      <c r="Z88" s="122"/>
      <c r="AA88" s="114"/>
      <c r="AB88" s="114"/>
      <c r="AC88" s="123"/>
      <c r="AD88" s="88"/>
      <c r="AE88" s="114"/>
      <c r="AF88" s="114"/>
      <c r="AG88" s="114"/>
      <c r="AH88" s="122"/>
      <c r="AI88" s="114"/>
      <c r="AJ88" s="122"/>
      <c r="AK88" s="114"/>
      <c r="AL88" s="114"/>
      <c r="AM88" s="123"/>
    </row>
    <row r="89" spans="1:39" ht="11.1" customHeight="1" x14ac:dyDescent="0.25">
      <c r="A89" s="91" t="str">
        <f>Assumptions!$D$12</f>
        <v>Intermediate</v>
      </c>
      <c r="B89" s="91"/>
      <c r="C89" s="107">
        <f>Assumptions!$D$18</f>
        <v>0.6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Intermediate</v>
      </c>
      <c r="L89" s="91"/>
      <c r="M89" s="107">
        <f>Assumptions!$D$18</f>
        <v>0.6</v>
      </c>
      <c r="N89" s="119" t="s">
        <v>63</v>
      </c>
      <c r="O89" s="116"/>
      <c r="P89" s="119"/>
      <c r="Q89" s="116"/>
      <c r="R89" s="116"/>
      <c r="S89" s="23"/>
      <c r="U89" s="91" t="str">
        <f>Assumptions!$D$12</f>
        <v>Intermediate</v>
      </c>
      <c r="V89" s="91"/>
      <c r="W89" s="107">
        <f>Assumptions!$D$18</f>
        <v>0.6</v>
      </c>
      <c r="X89" s="119" t="s">
        <v>63</v>
      </c>
      <c r="Y89" s="116"/>
      <c r="Z89" s="119"/>
      <c r="AA89" s="116"/>
      <c r="AB89" s="116"/>
      <c r="AC89" s="124"/>
      <c r="AD89" s="88"/>
      <c r="AE89" s="91" t="str">
        <f>Assumptions!$D$12</f>
        <v>Intermediate</v>
      </c>
      <c r="AF89" s="91"/>
      <c r="AG89" s="107">
        <f>Assumptions!$D$18</f>
        <v>0.6</v>
      </c>
      <c r="AH89" s="119" t="s">
        <v>63</v>
      </c>
      <c r="AI89" s="116"/>
      <c r="AJ89" s="119"/>
      <c r="AK89" s="116"/>
      <c r="AL89" s="116"/>
      <c r="AM89" s="124"/>
    </row>
    <row r="90" spans="1:39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65</v>
      </c>
      <c r="D90" s="119" t="s">
        <v>7</v>
      </c>
      <c r="E90" s="116">
        <f>E83*C89</f>
        <v>1440</v>
      </c>
      <c r="F90" s="119" t="s">
        <v>6</v>
      </c>
      <c r="G90" s="116"/>
      <c r="H90" s="116"/>
      <c r="I90" s="20">
        <f>A90*C90*E90</f>
        <v>0</v>
      </c>
      <c r="K90" s="117">
        <f>N78*M79*Assumptions!$C$220</f>
        <v>0</v>
      </c>
      <c r="L90" s="95" t="str">
        <f>Assumptions!$A$220</f>
        <v>Apartments</v>
      </c>
      <c r="M90" s="125">
        <f>Assumptions!$B$220</f>
        <v>65</v>
      </c>
      <c r="N90" s="119" t="s">
        <v>7</v>
      </c>
      <c r="O90" s="116">
        <f>O83*M89</f>
        <v>1620</v>
      </c>
      <c r="P90" s="119" t="s">
        <v>6</v>
      </c>
      <c r="Q90" s="116"/>
      <c r="R90" s="116"/>
      <c r="S90" s="20">
        <f>K90*M90*O90</f>
        <v>0</v>
      </c>
      <c r="U90" s="117">
        <f>X78*W79*Assumptions!$C$220</f>
        <v>0</v>
      </c>
      <c r="V90" s="95" t="str">
        <f>Assumptions!$A$220</f>
        <v>Apartments</v>
      </c>
      <c r="W90" s="125">
        <f>Assumptions!$B$220</f>
        <v>65</v>
      </c>
      <c r="X90" s="119" t="s">
        <v>7</v>
      </c>
      <c r="Y90" s="116">
        <f>Y83*W89</f>
        <v>1620</v>
      </c>
      <c r="Z90" s="119" t="s">
        <v>6</v>
      </c>
      <c r="AA90" s="116"/>
      <c r="AB90" s="116"/>
      <c r="AC90" s="121">
        <f>U90*W90*Y90</f>
        <v>0</v>
      </c>
      <c r="AD90" s="88"/>
      <c r="AE90" s="117">
        <f>AH78*AG79*Assumptions!$C$220</f>
        <v>0</v>
      </c>
      <c r="AF90" s="95" t="str">
        <f>Assumptions!$A$220</f>
        <v>Apartments</v>
      </c>
      <c r="AG90" s="125">
        <f>Assumptions!$B$220</f>
        <v>65</v>
      </c>
      <c r="AH90" s="119" t="s">
        <v>7</v>
      </c>
      <c r="AI90" s="116">
        <f>AI83*AG89</f>
        <v>1711.8</v>
      </c>
      <c r="AJ90" s="119" t="s">
        <v>6</v>
      </c>
      <c r="AK90" s="116"/>
      <c r="AL90" s="116"/>
      <c r="AM90" s="121">
        <f>AE90*AG90*AI90</f>
        <v>0</v>
      </c>
    </row>
    <row r="91" spans="1:39" ht="11.1" customHeight="1" x14ac:dyDescent="0.25">
      <c r="A91" s="117">
        <f>D78*C79*Assumptions!$C$221</f>
        <v>0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1530</v>
      </c>
      <c r="F91" s="119" t="s">
        <v>6</v>
      </c>
      <c r="G91" s="116"/>
      <c r="H91" s="116"/>
      <c r="I91" s="20">
        <f>A91*C91*E91</f>
        <v>0</v>
      </c>
      <c r="K91" s="117">
        <f>N78*M79*Assumptions!$C$221</f>
        <v>0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1680</v>
      </c>
      <c r="P91" s="119" t="s">
        <v>6</v>
      </c>
      <c r="Q91" s="116"/>
      <c r="R91" s="116"/>
      <c r="S91" s="20">
        <f>K91*M91*O91</f>
        <v>0</v>
      </c>
      <c r="U91" s="117">
        <f>X78*W79*Assumptions!$C$221</f>
        <v>0</v>
      </c>
      <c r="V91" s="95" t="str">
        <f>Assumptions!$A$221</f>
        <v>2 Bed house</v>
      </c>
      <c r="W91" s="125">
        <f>Assumptions!$B$221</f>
        <v>75</v>
      </c>
      <c r="X91" s="119" t="s">
        <v>7</v>
      </c>
      <c r="Y91" s="116">
        <f>Y84*W89</f>
        <v>1680</v>
      </c>
      <c r="Z91" s="119" t="s">
        <v>6</v>
      </c>
      <c r="AA91" s="116"/>
      <c r="AB91" s="116"/>
      <c r="AC91" s="121">
        <f>U91*W91*Y91</f>
        <v>0</v>
      </c>
      <c r="AD91" s="88"/>
      <c r="AE91" s="117">
        <f>AH78*AG79*Assumptions!$C$221</f>
        <v>0</v>
      </c>
      <c r="AF91" s="95" t="str">
        <f>Assumptions!$A$221</f>
        <v>2 Bed house</v>
      </c>
      <c r="AG91" s="125">
        <f>Assumptions!$B$221</f>
        <v>75</v>
      </c>
      <c r="AH91" s="119" t="s">
        <v>7</v>
      </c>
      <c r="AI91" s="116">
        <f>AI84*AG89</f>
        <v>2034</v>
      </c>
      <c r="AJ91" s="119" t="s">
        <v>6</v>
      </c>
      <c r="AK91" s="116"/>
      <c r="AL91" s="116"/>
      <c r="AM91" s="121">
        <f>AE91*AG91*AI91</f>
        <v>0</v>
      </c>
    </row>
    <row r="92" spans="1:39" ht="11.1" customHeight="1" x14ac:dyDescent="0.25">
      <c r="A92" s="117">
        <f>D78*C79*Assumptions!$C$222</f>
        <v>0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1485</v>
      </c>
      <c r="F92" s="119" t="s">
        <v>6</v>
      </c>
      <c r="G92" s="116"/>
      <c r="H92" s="116"/>
      <c r="I92" s="20">
        <f>A92*C92*E92</f>
        <v>0</v>
      </c>
      <c r="K92" s="117">
        <f>N78*M79*Assumptions!$C$222</f>
        <v>0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1620</v>
      </c>
      <c r="P92" s="119" t="s">
        <v>6</v>
      </c>
      <c r="Q92" s="116"/>
      <c r="R92" s="116"/>
      <c r="S92" s="20">
        <f>K92*M92*O92</f>
        <v>0</v>
      </c>
      <c r="U92" s="117">
        <f>X78*W79*Assumptions!$C$222</f>
        <v>0</v>
      </c>
      <c r="V92" s="95" t="str">
        <f>Assumptions!$A$222</f>
        <v>3 Bed House</v>
      </c>
      <c r="W92" s="125">
        <f>Assumptions!$B$222</f>
        <v>90</v>
      </c>
      <c r="X92" s="119" t="s">
        <v>7</v>
      </c>
      <c r="Y92" s="116">
        <f>Y85*W89</f>
        <v>1620</v>
      </c>
      <c r="Z92" s="119" t="s">
        <v>6</v>
      </c>
      <c r="AA92" s="116"/>
      <c r="AB92" s="116"/>
      <c r="AC92" s="121">
        <f>U92*W92*Y92</f>
        <v>0</v>
      </c>
      <c r="AD92" s="88"/>
      <c r="AE92" s="117">
        <f>AH78*AG79*Assumptions!$C$222</f>
        <v>0</v>
      </c>
      <c r="AF92" s="95" t="str">
        <f>Assumptions!$A$222</f>
        <v>3 Bed House</v>
      </c>
      <c r="AG92" s="125">
        <f>Assumptions!$B$222</f>
        <v>90</v>
      </c>
      <c r="AH92" s="119" t="s">
        <v>7</v>
      </c>
      <c r="AI92" s="116">
        <f>AI85*AG89</f>
        <v>2002.1999999999998</v>
      </c>
      <c r="AJ92" s="119" t="s">
        <v>6</v>
      </c>
      <c r="AK92" s="116"/>
      <c r="AL92" s="116"/>
      <c r="AM92" s="121">
        <f>AE92*AG92*AI92</f>
        <v>0</v>
      </c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U93" s="126"/>
      <c r="V93" s="114"/>
      <c r="W93" s="127"/>
      <c r="X93" s="122"/>
      <c r="Y93" s="114"/>
      <c r="Z93" s="122"/>
      <c r="AA93" s="114"/>
      <c r="AB93" s="114"/>
      <c r="AC93" s="128"/>
      <c r="AD93" s="88"/>
      <c r="AE93" s="126"/>
      <c r="AF93" s="114"/>
      <c r="AG93" s="127"/>
      <c r="AH93" s="122"/>
      <c r="AI93" s="114"/>
      <c r="AJ93" s="122"/>
      <c r="AK93" s="114"/>
      <c r="AL93" s="114"/>
      <c r="AM93" s="128"/>
    </row>
    <row r="94" spans="1:39" ht="11.1" customHeight="1" x14ac:dyDescent="0.25">
      <c r="A94" s="91" t="str">
        <f>Assumptions!$E$12</f>
        <v>Social Rent</v>
      </c>
      <c r="B94" s="91"/>
      <c r="C94" s="107">
        <f>Assumptions!$E$18</f>
        <v>0.4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Social Rent</v>
      </c>
      <c r="L94" s="91"/>
      <c r="M94" s="107">
        <f>Assumptions!$E$18</f>
        <v>0.4</v>
      </c>
      <c r="N94" s="119" t="s">
        <v>63</v>
      </c>
      <c r="O94" s="116"/>
      <c r="P94" s="119"/>
      <c r="Q94" s="116"/>
      <c r="R94" s="116"/>
      <c r="S94" s="23"/>
      <c r="U94" s="91" t="str">
        <f>Assumptions!$E$12</f>
        <v>Social Rent</v>
      </c>
      <c r="V94" s="91"/>
      <c r="W94" s="107">
        <f>Assumptions!$E$18</f>
        <v>0.4</v>
      </c>
      <c r="X94" s="119" t="s">
        <v>63</v>
      </c>
      <c r="Y94" s="116"/>
      <c r="Z94" s="119"/>
      <c r="AA94" s="116"/>
      <c r="AB94" s="116"/>
      <c r="AC94" s="124"/>
      <c r="AD94" s="88"/>
      <c r="AE94" s="91" t="str">
        <f>Assumptions!$E$12</f>
        <v>Social Rent</v>
      </c>
      <c r="AF94" s="91"/>
      <c r="AG94" s="107">
        <f>Assumptions!$E$18</f>
        <v>0.4</v>
      </c>
      <c r="AH94" s="119" t="s">
        <v>63</v>
      </c>
      <c r="AI94" s="116"/>
      <c r="AJ94" s="119"/>
      <c r="AK94" s="116"/>
      <c r="AL94" s="116"/>
      <c r="AM94" s="124"/>
    </row>
    <row r="95" spans="1:39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65</v>
      </c>
      <c r="D95" s="119" t="s">
        <v>66</v>
      </c>
      <c r="E95" s="116">
        <f>E83*C94</f>
        <v>960</v>
      </c>
      <c r="F95" s="119" t="s">
        <v>6</v>
      </c>
      <c r="G95" s="116"/>
      <c r="H95" s="116"/>
      <c r="I95" s="20">
        <f>A95*C95*E95</f>
        <v>0</v>
      </c>
      <c r="K95" s="117">
        <f>N78*O79*Assumptions!$C$225</f>
        <v>0</v>
      </c>
      <c r="L95" s="95" t="str">
        <f>Assumptions!$A$225</f>
        <v>Apartments</v>
      </c>
      <c r="M95" s="125">
        <f>Assumptions!$B$225</f>
        <v>65</v>
      </c>
      <c r="N95" s="119" t="s">
        <v>66</v>
      </c>
      <c r="O95" s="116">
        <f>O83*M94</f>
        <v>1080</v>
      </c>
      <c r="P95" s="119" t="s">
        <v>6</v>
      </c>
      <c r="Q95" s="116"/>
      <c r="R95" s="116"/>
      <c r="S95" s="20">
        <f>K95*M95*O95</f>
        <v>0</v>
      </c>
      <c r="U95" s="117">
        <f>X78*Y79*Assumptions!$C$225</f>
        <v>0</v>
      </c>
      <c r="V95" s="95" t="str">
        <f>Assumptions!$A$225</f>
        <v>Apartments</v>
      </c>
      <c r="W95" s="125">
        <f>Assumptions!$B$225</f>
        <v>65</v>
      </c>
      <c r="X95" s="119" t="s">
        <v>66</v>
      </c>
      <c r="Y95" s="116">
        <f>Y83*W94</f>
        <v>1080</v>
      </c>
      <c r="Z95" s="119" t="s">
        <v>6</v>
      </c>
      <c r="AA95" s="116"/>
      <c r="AB95" s="116"/>
      <c r="AC95" s="121">
        <f>U95*W95*Y95</f>
        <v>0</v>
      </c>
      <c r="AD95" s="88"/>
      <c r="AE95" s="117">
        <f>AH78*AI79*Assumptions!$C$225</f>
        <v>0</v>
      </c>
      <c r="AF95" s="95" t="str">
        <f>Assumptions!$A$225</f>
        <v>Apartments</v>
      </c>
      <c r="AG95" s="125">
        <f>Assumptions!$B$225</f>
        <v>65</v>
      </c>
      <c r="AH95" s="119" t="s">
        <v>66</v>
      </c>
      <c r="AI95" s="116">
        <f>AI83*AG94</f>
        <v>1141.2</v>
      </c>
      <c r="AJ95" s="119" t="s">
        <v>6</v>
      </c>
      <c r="AK95" s="116"/>
      <c r="AL95" s="116"/>
      <c r="AM95" s="121">
        <f>AE95*AG95*AI95</f>
        <v>0</v>
      </c>
    </row>
    <row r="96" spans="1:39" ht="11.1" customHeight="1" x14ac:dyDescent="0.25">
      <c r="A96" s="117">
        <f>D78*E79*Assumptions!$C$226</f>
        <v>0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1020</v>
      </c>
      <c r="F96" s="119" t="s">
        <v>6</v>
      </c>
      <c r="G96" s="116"/>
      <c r="H96" s="116"/>
      <c r="I96" s="20">
        <f>A96*C96*E96</f>
        <v>0</v>
      </c>
      <c r="K96" s="117">
        <f>N78*O79*Assumptions!$C$226</f>
        <v>0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1120</v>
      </c>
      <c r="P96" s="119" t="s">
        <v>6</v>
      </c>
      <c r="Q96" s="116"/>
      <c r="R96" s="116"/>
      <c r="S96" s="20">
        <f>K96*M96*O96</f>
        <v>0</v>
      </c>
      <c r="U96" s="117">
        <f>X78*Y79*Assumptions!$C$226</f>
        <v>0</v>
      </c>
      <c r="V96" s="95" t="s">
        <v>64</v>
      </c>
      <c r="W96" s="125">
        <f>Assumptions!$B$226</f>
        <v>75</v>
      </c>
      <c r="X96" s="119" t="s">
        <v>66</v>
      </c>
      <c r="Y96" s="116">
        <f>Y84*W94</f>
        <v>1120</v>
      </c>
      <c r="Z96" s="119" t="s">
        <v>6</v>
      </c>
      <c r="AA96" s="116"/>
      <c r="AB96" s="116"/>
      <c r="AC96" s="121">
        <f>U96*W96*Y96</f>
        <v>0</v>
      </c>
      <c r="AD96" s="88"/>
      <c r="AE96" s="117">
        <f>AH78*AI79*Assumptions!$C$226</f>
        <v>0</v>
      </c>
      <c r="AF96" s="95" t="s">
        <v>64</v>
      </c>
      <c r="AG96" s="125">
        <f>Assumptions!$B$226</f>
        <v>75</v>
      </c>
      <c r="AH96" s="119" t="s">
        <v>66</v>
      </c>
      <c r="AI96" s="116">
        <f>AI84*AG94</f>
        <v>1356</v>
      </c>
      <c r="AJ96" s="119" t="s">
        <v>6</v>
      </c>
      <c r="AK96" s="116"/>
      <c r="AL96" s="116"/>
      <c r="AM96" s="121">
        <f>AE96*AG96*AI96</f>
        <v>0</v>
      </c>
    </row>
    <row r="97" spans="1:39" ht="11.1" customHeight="1" x14ac:dyDescent="0.25">
      <c r="A97" s="117">
        <f>D78*E79*Assumptions!$C$227</f>
        <v>0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990</v>
      </c>
      <c r="F97" s="119" t="s">
        <v>6</v>
      </c>
      <c r="G97" s="116"/>
      <c r="H97" s="116"/>
      <c r="I97" s="20">
        <f>A97*C97*E97</f>
        <v>0</v>
      </c>
      <c r="K97" s="117">
        <f>N78*O79*Assumptions!$C$227</f>
        <v>0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1080</v>
      </c>
      <c r="P97" s="119" t="s">
        <v>6</v>
      </c>
      <c r="Q97" s="116"/>
      <c r="R97" s="116"/>
      <c r="S97" s="20">
        <f>K97*M97*O97</f>
        <v>0</v>
      </c>
      <c r="U97" s="117">
        <f>X78*Y79*Assumptions!$C$227</f>
        <v>0</v>
      </c>
      <c r="V97" s="95" t="str">
        <f>Assumptions!$A$227</f>
        <v>3 Bed House</v>
      </c>
      <c r="W97" s="125">
        <f>Assumptions!$B$227</f>
        <v>90</v>
      </c>
      <c r="X97" s="119" t="s">
        <v>66</v>
      </c>
      <c r="Y97" s="116">
        <f>Y85*W94</f>
        <v>1080</v>
      </c>
      <c r="Z97" s="119" t="s">
        <v>6</v>
      </c>
      <c r="AA97" s="116"/>
      <c r="AB97" s="116"/>
      <c r="AC97" s="121">
        <f>U97*W97*Y97</f>
        <v>0</v>
      </c>
      <c r="AD97" s="88"/>
      <c r="AE97" s="117">
        <f>AH78*AI79*Assumptions!$C$227</f>
        <v>0</v>
      </c>
      <c r="AF97" s="95" t="str">
        <f>Assumptions!$A$227</f>
        <v>3 Bed House</v>
      </c>
      <c r="AG97" s="125">
        <f>Assumptions!$B$227</f>
        <v>90</v>
      </c>
      <c r="AH97" s="119" t="s">
        <v>66</v>
      </c>
      <c r="AI97" s="116">
        <f>AI85*AG94</f>
        <v>1334.8000000000002</v>
      </c>
      <c r="AJ97" s="119" t="s">
        <v>6</v>
      </c>
      <c r="AK97" s="116"/>
      <c r="AL97" s="116"/>
      <c r="AM97" s="121">
        <f>AE97*AG97*AI97</f>
        <v>0</v>
      </c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U98" s="126"/>
      <c r="V98" s="114"/>
      <c r="W98" s="127"/>
      <c r="X98" s="122"/>
      <c r="Y98" s="114"/>
      <c r="Z98" s="122"/>
      <c r="AA98" s="114"/>
      <c r="AB98" s="114"/>
      <c r="AC98" s="128"/>
      <c r="AD98" s="88"/>
      <c r="AE98" s="126"/>
      <c r="AF98" s="114"/>
      <c r="AG98" s="127"/>
      <c r="AH98" s="122"/>
      <c r="AI98" s="114"/>
      <c r="AJ98" s="122"/>
      <c r="AK98" s="114"/>
      <c r="AL98" s="114"/>
      <c r="AM98" s="128"/>
    </row>
    <row r="99" spans="1:39" ht="11.1" customHeight="1" x14ac:dyDescent="0.25">
      <c r="A99" s="91" t="str">
        <f>Assumptions!$F$12</f>
        <v>Affordable Rent</v>
      </c>
      <c r="B99" s="91"/>
      <c r="C99" s="107">
        <f>Assumptions!$F$18</f>
        <v>0.5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Affordable Rent</v>
      </c>
      <c r="L99" s="91"/>
      <c r="M99" s="107">
        <f>Assumptions!$F$18</f>
        <v>0.5</v>
      </c>
      <c r="N99" s="119" t="s">
        <v>63</v>
      </c>
      <c r="O99" s="116"/>
      <c r="P99" s="119"/>
      <c r="Q99" s="116"/>
      <c r="R99" s="116"/>
      <c r="S99" s="23"/>
      <c r="U99" s="91" t="str">
        <f>Assumptions!$F$12</f>
        <v>Affordable Rent</v>
      </c>
      <c r="V99" s="91"/>
      <c r="W99" s="107">
        <f>Assumptions!$F$18</f>
        <v>0.5</v>
      </c>
      <c r="X99" s="119" t="s">
        <v>63</v>
      </c>
      <c r="Y99" s="116"/>
      <c r="Z99" s="119"/>
      <c r="AA99" s="116"/>
      <c r="AB99" s="116"/>
      <c r="AC99" s="124"/>
      <c r="AD99" s="88"/>
      <c r="AE99" s="91" t="str">
        <f>Assumptions!$F$12</f>
        <v>Affordable Rent</v>
      </c>
      <c r="AF99" s="91"/>
      <c r="AG99" s="107">
        <f>Assumptions!$F$18</f>
        <v>0.5</v>
      </c>
      <c r="AH99" s="119" t="s">
        <v>63</v>
      </c>
      <c r="AI99" s="116"/>
      <c r="AJ99" s="119"/>
      <c r="AK99" s="116"/>
      <c r="AL99" s="116"/>
      <c r="AM99" s="124"/>
    </row>
    <row r="100" spans="1:39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65</v>
      </c>
      <c r="D100" s="119" t="s">
        <v>66</v>
      </c>
      <c r="E100" s="116">
        <f>E83*C99</f>
        <v>1200</v>
      </c>
      <c r="F100" s="119" t="s">
        <v>6</v>
      </c>
      <c r="G100" s="116"/>
      <c r="H100" s="116"/>
      <c r="I100" s="20">
        <f>A100*C100*E100</f>
        <v>0</v>
      </c>
      <c r="K100" s="117">
        <f>N78*Q79*Assumptions!$C$230</f>
        <v>0</v>
      </c>
      <c r="L100" s="95" t="str">
        <f>Assumptions!$A$230</f>
        <v>Apartments</v>
      </c>
      <c r="M100" s="125">
        <f>Assumptions!$B$230</f>
        <v>65</v>
      </c>
      <c r="N100" s="119" t="s">
        <v>66</v>
      </c>
      <c r="O100" s="116">
        <f>O83*M99</f>
        <v>1350</v>
      </c>
      <c r="P100" s="119" t="s">
        <v>6</v>
      </c>
      <c r="Q100" s="116"/>
      <c r="R100" s="116"/>
      <c r="S100" s="20">
        <f>K100*M100*O100</f>
        <v>0</v>
      </c>
      <c r="U100" s="117">
        <f>X78*AA79*Assumptions!$C$230</f>
        <v>0</v>
      </c>
      <c r="V100" s="95" t="str">
        <f>Assumptions!$A$230</f>
        <v>Apartments</v>
      </c>
      <c r="W100" s="125">
        <f>Assumptions!$B$230</f>
        <v>65</v>
      </c>
      <c r="X100" s="119" t="s">
        <v>66</v>
      </c>
      <c r="Y100" s="116">
        <f>Y83*W99</f>
        <v>1350</v>
      </c>
      <c r="Z100" s="119" t="s">
        <v>6</v>
      </c>
      <c r="AA100" s="116"/>
      <c r="AB100" s="116"/>
      <c r="AC100" s="121">
        <f>U100*W100*Y100</f>
        <v>0</v>
      </c>
      <c r="AD100" s="88"/>
      <c r="AE100" s="117">
        <f>AH78*AK79*Assumptions!$C$230</f>
        <v>0</v>
      </c>
      <c r="AF100" s="95" t="str">
        <f>Assumptions!$A$230</f>
        <v>Apartments</v>
      </c>
      <c r="AG100" s="125">
        <f>Assumptions!$B$230</f>
        <v>65</v>
      </c>
      <c r="AH100" s="119" t="s">
        <v>66</v>
      </c>
      <c r="AI100" s="116">
        <f>AI83*AG99</f>
        <v>1426.5</v>
      </c>
      <c r="AJ100" s="119" t="s">
        <v>6</v>
      </c>
      <c r="AK100" s="116"/>
      <c r="AL100" s="116"/>
      <c r="AM100" s="121">
        <f>AE100*AG100*AI100</f>
        <v>0</v>
      </c>
    </row>
    <row r="101" spans="1:39" ht="11.1" customHeight="1" x14ac:dyDescent="0.25">
      <c r="A101" s="117">
        <f>D78*G79*Assumptions!$C$231</f>
        <v>0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1275</v>
      </c>
      <c r="F101" s="119" t="s">
        <v>6</v>
      </c>
      <c r="G101" s="116"/>
      <c r="H101" s="116"/>
      <c r="I101" s="20">
        <f>A101*C101*E101</f>
        <v>0</v>
      </c>
      <c r="K101" s="117">
        <f>N78*Q79*Assumptions!$C$231</f>
        <v>0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1400</v>
      </c>
      <c r="P101" s="119" t="s">
        <v>6</v>
      </c>
      <c r="Q101" s="116"/>
      <c r="R101" s="116"/>
      <c r="S101" s="20">
        <f>K101*M101*O101</f>
        <v>0</v>
      </c>
      <c r="U101" s="117">
        <f>X78*AA79*Assumptions!$C$231</f>
        <v>0</v>
      </c>
      <c r="V101" s="95" t="str">
        <f>Assumptions!$A$231</f>
        <v>2 Bed house</v>
      </c>
      <c r="W101" s="125">
        <f>Assumptions!$B$231</f>
        <v>75</v>
      </c>
      <c r="X101" s="119" t="s">
        <v>66</v>
      </c>
      <c r="Y101" s="116">
        <f>Y84*W99</f>
        <v>1400</v>
      </c>
      <c r="Z101" s="119" t="s">
        <v>6</v>
      </c>
      <c r="AA101" s="116"/>
      <c r="AB101" s="116"/>
      <c r="AC101" s="121">
        <f>U101*W101*Y101</f>
        <v>0</v>
      </c>
      <c r="AD101" s="88"/>
      <c r="AE101" s="117">
        <f>AH78*AK79*Assumptions!$C$231</f>
        <v>0</v>
      </c>
      <c r="AF101" s="95" t="str">
        <f>Assumptions!$A$231</f>
        <v>2 Bed house</v>
      </c>
      <c r="AG101" s="125">
        <f>Assumptions!$B$231</f>
        <v>75</v>
      </c>
      <c r="AH101" s="119" t="s">
        <v>66</v>
      </c>
      <c r="AI101" s="116">
        <f>AI84*AG99</f>
        <v>1695</v>
      </c>
      <c r="AJ101" s="119" t="s">
        <v>6</v>
      </c>
      <c r="AK101" s="116"/>
      <c r="AL101" s="116"/>
      <c r="AM101" s="121">
        <f>AE101*AG101*AI101</f>
        <v>0</v>
      </c>
    </row>
    <row r="102" spans="1:39" ht="11.1" customHeight="1" x14ac:dyDescent="0.25">
      <c r="A102" s="117">
        <f>D78*G79*Assumptions!$C$232</f>
        <v>0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1237.5</v>
      </c>
      <c r="F102" s="119" t="s">
        <v>6</v>
      </c>
      <c r="G102" s="116"/>
      <c r="H102" s="116"/>
      <c r="I102" s="20">
        <f>A102*C102*E102</f>
        <v>0</v>
      </c>
      <c r="K102" s="117">
        <f>N78*Q79*Assumptions!$C$232</f>
        <v>0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1350</v>
      </c>
      <c r="P102" s="119" t="s">
        <v>6</v>
      </c>
      <c r="Q102" s="116"/>
      <c r="R102" s="116"/>
      <c r="S102" s="20">
        <f>K102*M102*O102</f>
        <v>0</v>
      </c>
      <c r="U102" s="117">
        <f>X78*AA79*Assumptions!$C$232</f>
        <v>0</v>
      </c>
      <c r="V102" s="95" t="str">
        <f>Assumptions!$A$232</f>
        <v>3 Bed House</v>
      </c>
      <c r="W102" s="125">
        <f>Assumptions!$B$232</f>
        <v>90</v>
      </c>
      <c r="X102" s="119" t="s">
        <v>66</v>
      </c>
      <c r="Y102" s="116">
        <f>Y85*W99</f>
        <v>1350</v>
      </c>
      <c r="Z102" s="119" t="s">
        <v>6</v>
      </c>
      <c r="AA102" s="116"/>
      <c r="AB102" s="116"/>
      <c r="AC102" s="121">
        <f>U102*W102*Y102</f>
        <v>0</v>
      </c>
      <c r="AD102" s="88"/>
      <c r="AE102" s="117">
        <f>AH78*AK79*Assumptions!$C$232</f>
        <v>0</v>
      </c>
      <c r="AF102" s="95" t="str">
        <f>Assumptions!$A$232</f>
        <v>3 Bed House</v>
      </c>
      <c r="AG102" s="125">
        <f>Assumptions!$B$232</f>
        <v>90</v>
      </c>
      <c r="AH102" s="119" t="s">
        <v>66</v>
      </c>
      <c r="AI102" s="116">
        <f>AI85*AG99</f>
        <v>1668.5</v>
      </c>
      <c r="AJ102" s="119" t="s">
        <v>6</v>
      </c>
      <c r="AK102" s="116"/>
      <c r="AL102" s="116"/>
      <c r="AM102" s="121">
        <f>AE102*AG102*AI102</f>
        <v>0</v>
      </c>
    </row>
    <row r="103" spans="1:39" ht="11.1" customHeight="1" x14ac:dyDescent="0.25">
      <c r="A103" s="129">
        <f>SUM(A83:A102)</f>
        <v>8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8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U103" s="129">
        <f>SUM(U83:U102)</f>
        <v>8</v>
      </c>
      <c r="V103" s="122" t="s">
        <v>67</v>
      </c>
      <c r="W103" s="114"/>
      <c r="X103" s="114"/>
      <c r="Y103" s="114"/>
      <c r="Z103" s="114"/>
      <c r="AA103" s="114"/>
      <c r="AB103" s="114"/>
      <c r="AC103" s="123"/>
      <c r="AD103" s="88"/>
      <c r="AE103" s="129">
        <f>SUM(AE83:AE102)</f>
        <v>8</v>
      </c>
      <c r="AF103" s="122" t="s">
        <v>67</v>
      </c>
      <c r="AG103" s="114"/>
      <c r="AH103" s="114"/>
      <c r="AI103" s="114"/>
      <c r="AJ103" s="114"/>
      <c r="AK103" s="114"/>
      <c r="AL103" s="114"/>
      <c r="AM103" s="12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1656000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1812000</v>
      </c>
      <c r="U104" s="113" t="s">
        <v>4</v>
      </c>
      <c r="V104" s="114"/>
      <c r="W104" s="114"/>
      <c r="X104" s="114"/>
      <c r="Y104" s="114"/>
      <c r="Z104" s="114"/>
      <c r="AA104" s="114"/>
      <c r="AB104" s="114"/>
      <c r="AC104" s="130">
        <f>SUM(AC83:AC102)</f>
        <v>1812000</v>
      </c>
      <c r="AD104" s="88"/>
      <c r="AE104" s="113" t="s">
        <v>4</v>
      </c>
      <c r="AF104" s="114"/>
      <c r="AG104" s="114"/>
      <c r="AH104" s="114"/>
      <c r="AI104" s="114"/>
      <c r="AJ104" s="114"/>
      <c r="AK104" s="114"/>
      <c r="AL104" s="114"/>
      <c r="AM104" s="130">
        <f>SUM(AM83:AM102)</f>
        <v>2218320</v>
      </c>
    </row>
    <row r="105" spans="1:39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U106" s="113" t="s">
        <v>8</v>
      </c>
      <c r="V106" s="114"/>
      <c r="W106" s="114"/>
      <c r="X106" s="114"/>
      <c r="Y106" s="114"/>
      <c r="Z106" s="114"/>
      <c r="AA106" s="114"/>
      <c r="AB106" s="114"/>
      <c r="AC106" s="128"/>
      <c r="AD106" s="88"/>
      <c r="AE106" s="113" t="s">
        <v>8</v>
      </c>
      <c r="AF106" s="114"/>
      <c r="AG106" s="114"/>
      <c r="AH106" s="114"/>
      <c r="AI106" s="114"/>
      <c r="AJ106" s="114"/>
      <c r="AK106" s="114"/>
      <c r="AL106" s="114"/>
      <c r="AM106" s="128"/>
    </row>
    <row r="107" spans="1:39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(Assumptions!$D$181+((Assumptions!$D$178-Assumptions!$D$181)*(Assumptions!$D$184)))/Assumptions!$A$215</f>
        <v>12257.309117874995</v>
      </c>
      <c r="F107" s="119" t="s">
        <v>69</v>
      </c>
      <c r="G107" s="116"/>
      <c r="H107" s="116"/>
      <c r="I107" s="20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(Assumptions!$D$181+((Assumptions!$E$178-Assumptions!$D$181)*(Assumptions!$D$184)))/Assumptions!$A$215</f>
        <v>15073.863030277002</v>
      </c>
      <c r="P107" s="119" t="s">
        <v>69</v>
      </c>
      <c r="Q107" s="116"/>
      <c r="R107" s="116"/>
      <c r="S107" s="20">
        <f>M107*O107</f>
        <v>0</v>
      </c>
      <c r="U107" s="90" t="s">
        <v>9</v>
      </c>
      <c r="V107" s="95" t="s">
        <v>31</v>
      </c>
      <c r="W107" s="131">
        <f>U83</f>
        <v>0</v>
      </c>
      <c r="X107" s="119" t="s">
        <v>68</v>
      </c>
      <c r="Y107" s="132">
        <f>(Assumptions!$D$181+((Assumptions!$F$178-Assumptions!$D$181)*(Assumptions!$D$184)))/Assumptions!$A$215</f>
        <v>15073.863030277002</v>
      </c>
      <c r="Z107" s="119" t="s">
        <v>69</v>
      </c>
      <c r="AA107" s="116"/>
      <c r="AB107" s="116"/>
      <c r="AC107" s="121">
        <f>W107*Y107</f>
        <v>0</v>
      </c>
      <c r="AD107" s="88"/>
      <c r="AE107" s="90" t="s">
        <v>9</v>
      </c>
      <c r="AF107" s="95" t="s">
        <v>31</v>
      </c>
      <c r="AG107" s="131">
        <f>AE83</f>
        <v>0</v>
      </c>
      <c r="AH107" s="119" t="s">
        <v>68</v>
      </c>
      <c r="AI107" s="132">
        <f>(Assumptions!$D$181+((Assumptions!$G$178-Assumptions!$D$181)*(Assumptions!$D$184)))/Assumptions!$A$215</f>
        <v>22409.902682117921</v>
      </c>
      <c r="AJ107" s="119" t="s">
        <v>69</v>
      </c>
      <c r="AK107" s="116"/>
      <c r="AL107" s="116"/>
      <c r="AM107" s="121">
        <f>AG107*AI107</f>
        <v>0</v>
      </c>
    </row>
    <row r="108" spans="1:39" ht="11.1" customHeight="1" x14ac:dyDescent="0.25">
      <c r="A108" s="91"/>
      <c r="B108" s="95" t="s">
        <v>70</v>
      </c>
      <c r="C108" s="131">
        <f>A84</f>
        <v>4</v>
      </c>
      <c r="D108" s="119" t="s">
        <v>68</v>
      </c>
      <c r="E108" s="132">
        <f>(Assumptions!$D$181+((Assumptions!$D$178-Assumptions!$D$181)*(Assumptions!$D$184)))/Assumptions!$B$215</f>
        <v>30643.272794687487</v>
      </c>
      <c r="F108" s="119" t="s">
        <v>69</v>
      </c>
      <c r="G108" s="116"/>
      <c r="H108" s="116"/>
      <c r="I108" s="20">
        <f>C108*E108</f>
        <v>122573.09117874995</v>
      </c>
      <c r="K108" s="91"/>
      <c r="L108" s="95" t="s">
        <v>70</v>
      </c>
      <c r="M108" s="131">
        <f>K84</f>
        <v>4</v>
      </c>
      <c r="N108" s="119" t="s">
        <v>68</v>
      </c>
      <c r="O108" s="132">
        <f>(Assumptions!$D$181+((Assumptions!$E$178-Assumptions!$D$181)*(Assumptions!$D$184)))/Assumptions!$B$215</f>
        <v>37684.657575692501</v>
      </c>
      <c r="P108" s="119" t="s">
        <v>69</v>
      </c>
      <c r="Q108" s="116"/>
      <c r="R108" s="116"/>
      <c r="S108" s="20">
        <f>M108*O108</f>
        <v>150738.63030277001</v>
      </c>
      <c r="U108" s="91"/>
      <c r="V108" s="95" t="s">
        <v>70</v>
      </c>
      <c r="W108" s="131">
        <f>U84</f>
        <v>4</v>
      </c>
      <c r="X108" s="119" t="s">
        <v>68</v>
      </c>
      <c r="Y108" s="132">
        <f>(Assumptions!$D$181+((Assumptions!$F$178-Assumptions!$D$181)*(Assumptions!$D$184)))/Assumptions!$B$215</f>
        <v>37684.657575692501</v>
      </c>
      <c r="Z108" s="119" t="s">
        <v>69</v>
      </c>
      <c r="AA108" s="116"/>
      <c r="AB108" s="116"/>
      <c r="AC108" s="121">
        <f>W108*Y108</f>
        <v>150738.63030277001</v>
      </c>
      <c r="AD108" s="88"/>
      <c r="AE108" s="91"/>
      <c r="AF108" s="95" t="s">
        <v>70</v>
      </c>
      <c r="AG108" s="131">
        <f>AE84</f>
        <v>4</v>
      </c>
      <c r="AH108" s="119" t="s">
        <v>68</v>
      </c>
      <c r="AI108" s="132">
        <f>(Assumptions!$D$181+((Assumptions!$G$178-Assumptions!$D$181)*(Assumptions!$D$184)))/Assumptions!$B$215</f>
        <v>56024.756705294807</v>
      </c>
      <c r="AJ108" s="119" t="s">
        <v>69</v>
      </c>
      <c r="AK108" s="116"/>
      <c r="AL108" s="116"/>
      <c r="AM108" s="121">
        <f>AG108*AI108</f>
        <v>224099.02682117923</v>
      </c>
    </row>
    <row r="109" spans="1:39" ht="11.1" customHeight="1" x14ac:dyDescent="0.25">
      <c r="A109" s="91"/>
      <c r="B109" s="95" t="s">
        <v>65</v>
      </c>
      <c r="C109" s="131">
        <f>A85</f>
        <v>4</v>
      </c>
      <c r="D109" s="119" t="s">
        <v>68</v>
      </c>
      <c r="E109" s="132">
        <f>(Assumptions!$D$181+((Assumptions!$D$178-Assumptions!$D$181)*(Assumptions!$D$184)))/Assumptions!$C$215</f>
        <v>35020.883193928552</v>
      </c>
      <c r="F109" s="119" t="s">
        <v>69</v>
      </c>
      <c r="G109" s="116"/>
      <c r="H109" s="116"/>
      <c r="I109" s="20">
        <f>C109*E109</f>
        <v>140083.53277571421</v>
      </c>
      <c r="K109" s="91"/>
      <c r="L109" s="95" t="s">
        <v>65</v>
      </c>
      <c r="M109" s="131">
        <f>K85</f>
        <v>4</v>
      </c>
      <c r="N109" s="119" t="s">
        <v>68</v>
      </c>
      <c r="O109" s="132">
        <f>(Assumptions!$D$181+((Assumptions!$E$178-Assumptions!$D$181)*(Assumptions!$D$184)))/Assumptions!$C$215</f>
        <v>43068.180086505716</v>
      </c>
      <c r="P109" s="119" t="s">
        <v>69</v>
      </c>
      <c r="Q109" s="116"/>
      <c r="R109" s="116"/>
      <c r="S109" s="20">
        <f>M109*O109</f>
        <v>172272.72034602286</v>
      </c>
      <c r="U109" s="91"/>
      <c r="V109" s="95" t="s">
        <v>65</v>
      </c>
      <c r="W109" s="131">
        <f>U85</f>
        <v>4</v>
      </c>
      <c r="X109" s="119" t="s">
        <v>68</v>
      </c>
      <c r="Y109" s="132">
        <f>(Assumptions!$D$181+((Assumptions!$F$178-Assumptions!$D$181)*(Assumptions!$D$184)))/Assumptions!$C$215</f>
        <v>43068.180086505716</v>
      </c>
      <c r="Z109" s="119" t="s">
        <v>69</v>
      </c>
      <c r="AA109" s="116"/>
      <c r="AB109" s="116"/>
      <c r="AC109" s="121">
        <f>W109*Y109</f>
        <v>172272.72034602286</v>
      </c>
      <c r="AD109" s="88"/>
      <c r="AE109" s="91"/>
      <c r="AF109" s="95" t="s">
        <v>65</v>
      </c>
      <c r="AG109" s="131">
        <f>AE85</f>
        <v>4</v>
      </c>
      <c r="AH109" s="119" t="s">
        <v>68</v>
      </c>
      <c r="AI109" s="132">
        <f>(Assumptions!$D$181+((Assumptions!$G$178-Assumptions!$D$181)*(Assumptions!$D$184)))/Assumptions!$C$215</f>
        <v>64028.293377479778</v>
      </c>
      <c r="AJ109" s="119" t="s">
        <v>69</v>
      </c>
      <c r="AK109" s="116"/>
      <c r="AL109" s="116"/>
      <c r="AM109" s="121">
        <f>AG109*AI109</f>
        <v>256113.17350991911</v>
      </c>
    </row>
    <row r="110" spans="1:39" ht="11.1" customHeight="1" x14ac:dyDescent="0.25">
      <c r="A110" s="91"/>
      <c r="B110" s="95" t="s">
        <v>71</v>
      </c>
      <c r="C110" s="131">
        <f>A86</f>
        <v>0</v>
      </c>
      <c r="D110" s="119" t="s">
        <v>68</v>
      </c>
      <c r="E110" s="132">
        <f>(Assumptions!$D$181+((Assumptions!$D$178-Assumptions!$D$181)*(Assumptions!$D$184)))/Assumptions!$D$215</f>
        <v>49029.236471499979</v>
      </c>
      <c r="F110" s="119" t="s">
        <v>69</v>
      </c>
      <c r="G110" s="116"/>
      <c r="H110" s="116"/>
      <c r="I110" s="20">
        <f>C110*E110</f>
        <v>0</v>
      </c>
      <c r="K110" s="91"/>
      <c r="L110" s="95" t="s">
        <v>71</v>
      </c>
      <c r="M110" s="131">
        <f>K86</f>
        <v>0</v>
      </c>
      <c r="N110" s="119" t="s">
        <v>68</v>
      </c>
      <c r="O110" s="132">
        <f>(Assumptions!$D$181+((Assumptions!$E$178-Assumptions!$D$181)*(Assumptions!$D$184)))/Assumptions!$D$215</f>
        <v>60295.452121108006</v>
      </c>
      <c r="P110" s="119" t="s">
        <v>69</v>
      </c>
      <c r="Q110" s="116"/>
      <c r="R110" s="116"/>
      <c r="S110" s="20">
        <f>M110*O110</f>
        <v>0</v>
      </c>
      <c r="U110" s="91"/>
      <c r="V110" s="95" t="s">
        <v>71</v>
      </c>
      <c r="W110" s="131">
        <f>U86</f>
        <v>0</v>
      </c>
      <c r="X110" s="119" t="s">
        <v>68</v>
      </c>
      <c r="Y110" s="132">
        <f>(Assumptions!$D$181+((Assumptions!$F$178-Assumptions!$D$181)*(Assumptions!$D$184)))/Assumptions!$D$215</f>
        <v>60295.452121108006</v>
      </c>
      <c r="Z110" s="119" t="s">
        <v>69</v>
      </c>
      <c r="AA110" s="116"/>
      <c r="AB110" s="116"/>
      <c r="AC110" s="121">
        <f>W110*Y110</f>
        <v>0</v>
      </c>
      <c r="AD110" s="88"/>
      <c r="AE110" s="91"/>
      <c r="AF110" s="95" t="s">
        <v>71</v>
      </c>
      <c r="AG110" s="131">
        <f>AE86</f>
        <v>0</v>
      </c>
      <c r="AH110" s="119" t="s">
        <v>68</v>
      </c>
      <c r="AI110" s="132">
        <f>(Assumptions!$D$181+((Assumptions!$G$178-Assumptions!$D$181)*(Assumptions!$D$184)))/Assumptions!$D$215</f>
        <v>89639.610728471685</v>
      </c>
      <c r="AJ110" s="119" t="s">
        <v>69</v>
      </c>
      <c r="AK110" s="116"/>
      <c r="AL110" s="116"/>
      <c r="AM110" s="121">
        <f>AG110*AI110</f>
        <v>0</v>
      </c>
    </row>
    <row r="111" spans="1:39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(Assumptions!$D$181+((Assumptions!$D$178-Assumptions!$D$181)*(Assumptions!$D$184)))/Assumptions!$E$215</f>
        <v>61286.545589374975</v>
      </c>
      <c r="F111" s="119" t="s">
        <v>69</v>
      </c>
      <c r="G111" s="133" t="s">
        <v>93</v>
      </c>
      <c r="H111" s="134">
        <f>SUM(I107:I111)</f>
        <v>262656.62395446416</v>
      </c>
      <c r="I111" s="20">
        <f>C111*E111</f>
        <v>0</v>
      </c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(Assumptions!$D$181+((Assumptions!$E$178-Assumptions!$D$181)*(Assumptions!$D$184)))/Assumptions!$E$215</f>
        <v>75369.315151385003</v>
      </c>
      <c r="P111" s="119" t="s">
        <v>69</v>
      </c>
      <c r="Q111" s="133" t="s">
        <v>93</v>
      </c>
      <c r="R111" s="134">
        <f>SUM(S107:S111)</f>
        <v>323011.35064879287</v>
      </c>
      <c r="S111" s="20">
        <f>M111*O111</f>
        <v>0</v>
      </c>
      <c r="U111" s="111"/>
      <c r="V111" s="95" t="s">
        <v>72</v>
      </c>
      <c r="W111" s="131">
        <f>U87</f>
        <v>0</v>
      </c>
      <c r="X111" s="119" t="s">
        <v>68</v>
      </c>
      <c r="Y111" s="132">
        <f>(Assumptions!$D$181+((Assumptions!$F$178-Assumptions!$D$181)*(Assumptions!$D$184)))/Assumptions!$E$215</f>
        <v>75369.315151385003</v>
      </c>
      <c r="Z111" s="119" t="s">
        <v>69</v>
      </c>
      <c r="AA111" s="133" t="s">
        <v>93</v>
      </c>
      <c r="AB111" s="134">
        <f>SUM(AC107:AC111)</f>
        <v>323011.35064879287</v>
      </c>
      <c r="AC111" s="121">
        <f>W111*Y111</f>
        <v>0</v>
      </c>
      <c r="AD111" s="88"/>
      <c r="AE111" s="111"/>
      <c r="AF111" s="95" t="s">
        <v>72</v>
      </c>
      <c r="AG111" s="131">
        <f>AE87</f>
        <v>0</v>
      </c>
      <c r="AH111" s="119" t="s">
        <v>68</v>
      </c>
      <c r="AI111" s="132">
        <f>(Assumptions!$D$181+((Assumptions!$G$178-Assumptions!$D$181)*(Assumptions!$D$184)))/Assumptions!$E$215</f>
        <v>112049.51341058961</v>
      </c>
      <c r="AJ111" s="119" t="s">
        <v>69</v>
      </c>
      <c r="AK111" s="133" t="s">
        <v>93</v>
      </c>
      <c r="AL111" s="134">
        <f>SUM(AM107:AM111)</f>
        <v>480212.20033109834</v>
      </c>
      <c r="AM111" s="121">
        <f>AG111*AI111</f>
        <v>0</v>
      </c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0.03</v>
      </c>
      <c r="F112" s="119"/>
      <c r="G112" s="116"/>
      <c r="H112" s="116"/>
      <c r="I112" s="20">
        <f>SUM(I107:I111)*E112</f>
        <v>7879.6987186339247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0.03</v>
      </c>
      <c r="P112" s="119"/>
      <c r="Q112" s="116"/>
      <c r="R112" s="116"/>
      <c r="S112" s="20">
        <f>SUM(S107:S111)*O112</f>
        <v>9690.3405194637853</v>
      </c>
      <c r="U112" s="91" t="s">
        <v>73</v>
      </c>
      <c r="V112" s="91"/>
      <c r="W112" s="116"/>
      <c r="X112" s="135"/>
      <c r="Y112" s="136">
        <f>IF(AB111&lt;250000,1%,IF(AB111&lt;500000,3%,IF(AB111&gt;500000,4%)))</f>
        <v>0.03</v>
      </c>
      <c r="Z112" s="119"/>
      <c r="AA112" s="116"/>
      <c r="AB112" s="116"/>
      <c r="AC112" s="121">
        <f>SUM(AC107:AC111)*Y112</f>
        <v>9690.3405194637853</v>
      </c>
      <c r="AD112" s="88"/>
      <c r="AE112" s="91" t="s">
        <v>73</v>
      </c>
      <c r="AF112" s="91"/>
      <c r="AG112" s="116"/>
      <c r="AH112" s="135"/>
      <c r="AI112" s="136">
        <f>IF(AL111&lt;250000,1%,IF(AL111&lt;500000,3%,IF(AL111&gt;500000,4%)))</f>
        <v>0.03</v>
      </c>
      <c r="AJ112" s="119"/>
      <c r="AK112" s="116"/>
      <c r="AL112" s="116"/>
      <c r="AM112" s="121">
        <f>SUM(AM107:AM111)*AI112</f>
        <v>14406.36600993295</v>
      </c>
    </row>
    <row r="113" spans="1:39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U113" s="113" t="s">
        <v>10</v>
      </c>
      <c r="V113" s="114"/>
      <c r="W113" s="114"/>
      <c r="X113" s="122"/>
      <c r="Y113" s="114"/>
      <c r="Z113" s="122"/>
      <c r="AA113" s="114"/>
      <c r="AB113" s="114"/>
      <c r="AC113" s="128"/>
      <c r="AD113" s="88"/>
      <c r="AE113" s="113" t="s">
        <v>10</v>
      </c>
      <c r="AF113" s="114"/>
      <c r="AG113" s="114"/>
      <c r="AH113" s="122"/>
      <c r="AI113" s="114"/>
      <c r="AJ113" s="122"/>
      <c r="AK113" s="114"/>
      <c r="AL113" s="114"/>
      <c r="AM113" s="128"/>
    </row>
    <row r="114" spans="1:39" ht="11.1" customHeight="1" x14ac:dyDescent="0.25">
      <c r="A114" s="16"/>
      <c r="B114" s="17" t="str">
        <f>Assumptions!$F$22</f>
        <v>Apartments</v>
      </c>
      <c r="C114" s="120">
        <f>Assumptions!$G$22*Assumptions!$D$22</f>
        <v>1890.6</v>
      </c>
      <c r="D114" s="19" t="s">
        <v>6</v>
      </c>
      <c r="E114" s="15"/>
      <c r="F114" s="79" t="s">
        <v>124</v>
      </c>
      <c r="G114" s="78"/>
      <c r="H114" s="19"/>
      <c r="I114" s="20">
        <f>(A83*C83*C114)+(A84*C84*C115)+(A85*C85*C116)+(A86*C86*C117)+(A87*C87*C118)</f>
        <v>739200</v>
      </c>
      <c r="K114" s="16"/>
      <c r="L114" s="17" t="str">
        <f>Assumptions!$F$22</f>
        <v>Apartments</v>
      </c>
      <c r="M114" s="120">
        <f>Assumptions!$G$22*Assumptions!$D$22</f>
        <v>1890.6</v>
      </c>
      <c r="N114" s="19" t="s">
        <v>6</v>
      </c>
      <c r="O114" s="15"/>
      <c r="P114" s="79" t="s">
        <v>124</v>
      </c>
      <c r="Q114" s="78"/>
      <c r="R114" s="19"/>
      <c r="S114" s="20">
        <f>(K83*M83*M114)+(K84*M84*M115)+(K85*M85*M116)+(K86*M86*M117)+(K87*M87*M118)</f>
        <v>739200</v>
      </c>
      <c r="U114" s="117"/>
      <c r="V114" s="95" t="str">
        <f>Assumptions!$F$22</f>
        <v>Apartments</v>
      </c>
      <c r="W114" s="120">
        <f>Assumptions!$G$22*Assumptions!$D$22</f>
        <v>1890.6</v>
      </c>
      <c r="X114" s="119" t="s">
        <v>6</v>
      </c>
      <c r="Y114" s="116"/>
      <c r="Z114" s="137" t="s">
        <v>124</v>
      </c>
      <c r="AA114" s="138"/>
      <c r="AB114" s="119"/>
      <c r="AC114" s="121">
        <f>(U83*W83*W114)+(U84*W84*W115)+(U85*W85*W116)+(U86*W86*W117)+(U87*W87*W118)</f>
        <v>739200</v>
      </c>
      <c r="AD114" s="88"/>
      <c r="AE114" s="117"/>
      <c r="AF114" s="95" t="str">
        <f>Assumptions!$F$22</f>
        <v>Apartments</v>
      </c>
      <c r="AG114" s="120">
        <f>Assumptions!$G$22*Assumptions!$D$22</f>
        <v>1890.6</v>
      </c>
      <c r="AH114" s="119" t="s">
        <v>6</v>
      </c>
      <c r="AI114" s="116"/>
      <c r="AJ114" s="137" t="s">
        <v>124</v>
      </c>
      <c r="AK114" s="138"/>
      <c r="AL114" s="119"/>
      <c r="AM114" s="121">
        <f>(AE83*AG83*AG114)+(AE84*AG84*AG115)+(AE85*AG85*AG116)+(AE86*AG86*AG117)+(AE87*AG87*AG118)</f>
        <v>739200</v>
      </c>
    </row>
    <row r="115" spans="1:39" ht="11.1" customHeight="1" x14ac:dyDescent="0.25">
      <c r="A115" s="16"/>
      <c r="B115" s="17" t="str">
        <f>Assumptions!$F$23</f>
        <v>2 bed houses</v>
      </c>
      <c r="C115" s="7">
        <f>Assumptions!$G$23</f>
        <v>1120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1120</v>
      </c>
      <c r="N115" s="19" t="s">
        <v>6</v>
      </c>
      <c r="O115" s="15"/>
      <c r="P115" s="79"/>
      <c r="Q115" s="15"/>
      <c r="R115" s="15"/>
      <c r="S115" s="20"/>
      <c r="U115" s="117"/>
      <c r="V115" s="95" t="str">
        <f>Assumptions!$F$23</f>
        <v>2 bed houses</v>
      </c>
      <c r="W115" s="120">
        <f>Assumptions!$G$23</f>
        <v>1120</v>
      </c>
      <c r="X115" s="119" t="s">
        <v>6</v>
      </c>
      <c r="Y115" s="116"/>
      <c r="Z115" s="137"/>
      <c r="AA115" s="116"/>
      <c r="AB115" s="116"/>
      <c r="AC115" s="121"/>
      <c r="AD115" s="88"/>
      <c r="AE115" s="117"/>
      <c r="AF115" s="95" t="str">
        <f>Assumptions!$F$23</f>
        <v>2 bed houses</v>
      </c>
      <c r="AG115" s="120">
        <f>Assumptions!$G$23</f>
        <v>1120</v>
      </c>
      <c r="AH115" s="119" t="s">
        <v>6</v>
      </c>
      <c r="AI115" s="116"/>
      <c r="AJ115" s="137"/>
      <c r="AK115" s="116"/>
      <c r="AL115" s="116"/>
      <c r="AM115" s="121"/>
    </row>
    <row r="116" spans="1:39" ht="11.1" customHeight="1" x14ac:dyDescent="0.25">
      <c r="A116" s="16"/>
      <c r="B116" s="17" t="str">
        <f>Assumptions!$F$24</f>
        <v>3 Bed houses</v>
      </c>
      <c r="C116" s="7">
        <f>Assumptions!$G$24</f>
        <v>1120</v>
      </c>
      <c r="D116" s="19" t="s">
        <v>6</v>
      </c>
      <c r="E116" s="15"/>
      <c r="F116" s="79" t="s">
        <v>125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0</v>
      </c>
      <c r="K116" s="16"/>
      <c r="L116" s="17" t="str">
        <f>Assumptions!$F$24</f>
        <v>3 Bed houses</v>
      </c>
      <c r="M116" s="7">
        <f>Assumptions!$G$24</f>
        <v>1120</v>
      </c>
      <c r="N116" s="19" t="s">
        <v>6</v>
      </c>
      <c r="O116" s="15"/>
      <c r="P116" s="79" t="s">
        <v>125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0</v>
      </c>
      <c r="U116" s="117"/>
      <c r="V116" s="95" t="str">
        <f>Assumptions!$F$24</f>
        <v>3 Bed houses</v>
      </c>
      <c r="W116" s="120">
        <f>Assumptions!$G$24</f>
        <v>1120</v>
      </c>
      <c r="X116" s="119" t="s">
        <v>6</v>
      </c>
      <c r="Y116" s="116"/>
      <c r="Z116" s="137" t="s">
        <v>125</v>
      </c>
      <c r="AA116" s="116"/>
      <c r="AB116" s="116"/>
      <c r="AC116" s="121">
        <f>(U90*W90*Assumptions!$D$220)+(U91*W91*Assumptions!$D$221)+(U92*W92*Assumptions!$D$222)+(U95*W95*Assumptions!$D$225)+(U96*W96*Assumptions!$D$226)+(U97*W97*Assumptions!$D$227)+(U100*W100*Assumptions!$D$230)+(U101*W101*Assumptions!$D$231)+(U102*W102*Assumptions!$D$232)</f>
        <v>0</v>
      </c>
      <c r="AD116" s="88"/>
      <c r="AE116" s="117"/>
      <c r="AF116" s="95" t="str">
        <f>Assumptions!$F$24</f>
        <v>3 Bed houses</v>
      </c>
      <c r="AG116" s="120">
        <f>Assumptions!$G$24</f>
        <v>1120</v>
      </c>
      <c r="AH116" s="119" t="s">
        <v>6</v>
      </c>
      <c r="AI116" s="116"/>
      <c r="AJ116" s="137" t="s">
        <v>125</v>
      </c>
      <c r="AK116" s="116"/>
      <c r="AL116" s="116"/>
      <c r="AM116" s="121">
        <f>(AE90*AG90*Assumptions!$D$220)+(AE91*AG91*Assumptions!$D$221)+(AE92*AG92*Assumptions!$D$222)+(AE95*AG95*Assumptions!$D$225)+(AE96*AG96*Assumptions!$D$226)+(AE97*AG97*Assumptions!$D$227)+(AE100*AG100*Assumptions!$D$230)+(AE101*AG101*Assumptions!$D$231)+(AE102*AG102*Assumptions!$D$232)</f>
        <v>0</v>
      </c>
    </row>
    <row r="117" spans="1:39" ht="11.1" customHeight="1" x14ac:dyDescent="0.25">
      <c r="A117" s="16"/>
      <c r="B117" s="17" t="str">
        <f>Assumptions!$F$25</f>
        <v>4 bed houses</v>
      </c>
      <c r="C117" s="7">
        <f>Assumptions!$G$25</f>
        <v>1120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1120</v>
      </c>
      <c r="N117" s="19" t="s">
        <v>6</v>
      </c>
      <c r="O117" s="15"/>
      <c r="P117" s="19"/>
      <c r="Q117" s="15"/>
      <c r="R117" s="15"/>
      <c r="S117" s="20"/>
      <c r="U117" s="117"/>
      <c r="V117" s="95" t="str">
        <f>Assumptions!$F$25</f>
        <v>4 bed houses</v>
      </c>
      <c r="W117" s="120">
        <f>Assumptions!$G$25</f>
        <v>1120</v>
      </c>
      <c r="X117" s="119" t="s">
        <v>6</v>
      </c>
      <c r="Y117" s="116"/>
      <c r="Z117" s="119"/>
      <c r="AA117" s="116"/>
      <c r="AB117" s="116"/>
      <c r="AC117" s="121"/>
      <c r="AD117" s="88"/>
      <c r="AE117" s="117"/>
      <c r="AF117" s="95" t="str">
        <f>Assumptions!$F$25</f>
        <v>4 bed houses</v>
      </c>
      <c r="AG117" s="120">
        <f>Assumptions!$G$25</f>
        <v>1120</v>
      </c>
      <c r="AH117" s="119" t="s">
        <v>6</v>
      </c>
      <c r="AI117" s="116"/>
      <c r="AJ117" s="119"/>
      <c r="AK117" s="116"/>
      <c r="AL117" s="116"/>
      <c r="AM117" s="121"/>
    </row>
    <row r="118" spans="1:39" ht="11.1" customHeight="1" x14ac:dyDescent="0.25">
      <c r="A118" s="16"/>
      <c r="B118" s="17" t="str">
        <f>Assumptions!$F$26</f>
        <v>5 bed house</v>
      </c>
      <c r="C118" s="7">
        <f>Assumptions!$G$26</f>
        <v>1120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1120</v>
      </c>
      <c r="N118" s="19" t="s">
        <v>6</v>
      </c>
      <c r="O118" s="15"/>
      <c r="P118" s="19"/>
      <c r="Q118" s="15"/>
      <c r="R118" s="15"/>
      <c r="S118" s="20"/>
      <c r="U118" s="117"/>
      <c r="V118" s="95" t="str">
        <f>Assumptions!$F$26</f>
        <v>5 bed house</v>
      </c>
      <c r="W118" s="120">
        <f>Assumptions!$G$26</f>
        <v>1120</v>
      </c>
      <c r="X118" s="119" t="s">
        <v>6</v>
      </c>
      <c r="Y118" s="116"/>
      <c r="Z118" s="119"/>
      <c r="AA118" s="116"/>
      <c r="AB118" s="116"/>
      <c r="AC118" s="121"/>
      <c r="AD118" s="88"/>
      <c r="AE118" s="117"/>
      <c r="AF118" s="95" t="str">
        <f>Assumptions!$F$26</f>
        <v>5 bed house</v>
      </c>
      <c r="AG118" s="120">
        <f>Assumptions!$G$26</f>
        <v>1120</v>
      </c>
      <c r="AH118" s="119" t="s">
        <v>6</v>
      </c>
      <c r="AI118" s="116"/>
      <c r="AJ118" s="119"/>
      <c r="AK118" s="116"/>
      <c r="AL118" s="116"/>
      <c r="AM118" s="121"/>
    </row>
    <row r="119" spans="1:39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U119" s="126"/>
      <c r="V119" s="114"/>
      <c r="W119" s="139"/>
      <c r="X119" s="122"/>
      <c r="Y119" s="114"/>
      <c r="Z119" s="122"/>
      <c r="AA119" s="114"/>
      <c r="AB119" s="114"/>
      <c r="AC119" s="128"/>
      <c r="AD119" s="88"/>
      <c r="AE119" s="126"/>
      <c r="AF119" s="114"/>
      <c r="AG119" s="139"/>
      <c r="AH119" s="122"/>
      <c r="AI119" s="114"/>
      <c r="AJ119" s="122"/>
      <c r="AK119" s="114"/>
      <c r="AL119" s="114"/>
      <c r="AM119" s="128"/>
    </row>
    <row r="120" spans="1:39" ht="11.1" customHeight="1" x14ac:dyDescent="0.25">
      <c r="A120" s="6" t="s">
        <v>99</v>
      </c>
      <c r="B120" s="1"/>
      <c r="E120" s="40"/>
      <c r="F120" s="19"/>
      <c r="I120" s="20">
        <f>SUM((A90*E107)+(A91*E108)+(A92*E109)+(A95*E107)+(A96*E108)+(A97*E109)+(A100*E107)+(A101*E108)+(A102*E109))*Assumptions!$D$211</f>
        <v>0</v>
      </c>
      <c r="K120" s="6" t="s">
        <v>99</v>
      </c>
      <c r="L120" s="1"/>
      <c r="O120" s="40"/>
      <c r="P120" s="19"/>
      <c r="S120" s="20">
        <f>SUM((K90*O107)+(K91*O108)+(K92*O109)+(K95*O107)+(K96*O108)+(K97*O109)+(K100*O107)+(K101*O108)+(K102*O109))*Assumptions!$D$211</f>
        <v>0</v>
      </c>
      <c r="U120" s="91" t="s">
        <v>99</v>
      </c>
      <c r="V120" s="111"/>
      <c r="W120" s="88"/>
      <c r="X120" s="88"/>
      <c r="Y120" s="132"/>
      <c r="Z120" s="119"/>
      <c r="AA120" s="88"/>
      <c r="AB120" s="88"/>
      <c r="AC120" s="121">
        <f>SUM((U90*Y107)+(U91*Y108)+(U92*Y109)+(U95*Y107)+(U96*Y108)+(U97*Y109)+(U100*Y107)+(U101*Y108)+(U102*Y109))*Assumptions!$D$211</f>
        <v>0</v>
      </c>
      <c r="AD120" s="88"/>
      <c r="AE120" s="91" t="s">
        <v>99</v>
      </c>
      <c r="AF120" s="111"/>
      <c r="AG120" s="88"/>
      <c r="AH120" s="88"/>
      <c r="AI120" s="132"/>
      <c r="AJ120" s="119"/>
      <c r="AK120" s="88"/>
      <c r="AL120" s="88"/>
      <c r="AM120" s="121">
        <f>SUM((AE90*AI107)+(AE91*AI108)+(AE92*AI109)+(AE95*AI107)+(AE96*AI108)+(AE97*AI109)+(AE100*AI107)+(AE101*AI108)+(AE102*AI109))*Assumptions!$D$211</f>
        <v>0</v>
      </c>
    </row>
    <row r="121" spans="1:39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59136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59136</v>
      </c>
      <c r="U121" s="91" t="s">
        <v>87</v>
      </c>
      <c r="V121" s="91"/>
      <c r="W121" s="116"/>
      <c r="X121" s="116"/>
      <c r="Y121" s="140">
        <f>Assumptions!$E$41</f>
        <v>0.08</v>
      </c>
      <c r="Z121" s="119" t="s">
        <v>13</v>
      </c>
      <c r="AA121" s="116"/>
      <c r="AB121" s="116"/>
      <c r="AC121" s="121">
        <f>SUM(AC114:AC118)*Y121</f>
        <v>59136</v>
      </c>
      <c r="AD121" s="88"/>
      <c r="AE121" s="91" t="s">
        <v>87</v>
      </c>
      <c r="AF121" s="91"/>
      <c r="AG121" s="116"/>
      <c r="AH121" s="116"/>
      <c r="AI121" s="140">
        <f>Assumptions!$E$41</f>
        <v>0.08</v>
      </c>
      <c r="AJ121" s="119" t="s">
        <v>13</v>
      </c>
      <c r="AK121" s="116"/>
      <c r="AL121" s="116"/>
      <c r="AM121" s="121">
        <f>SUM(AM114:AM118)*AI121</f>
        <v>59136</v>
      </c>
    </row>
    <row r="122" spans="1:39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8280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9060</v>
      </c>
      <c r="U122" s="91" t="s">
        <v>14</v>
      </c>
      <c r="V122" s="91"/>
      <c r="W122" s="116"/>
      <c r="X122" s="116"/>
      <c r="Y122" s="140">
        <f>Assumptions!$E$42</f>
        <v>5.0000000000000001E-3</v>
      </c>
      <c r="Z122" s="119" t="s">
        <v>15</v>
      </c>
      <c r="AA122" s="116"/>
      <c r="AB122" s="116"/>
      <c r="AC122" s="121">
        <f>AC104*Y122</f>
        <v>9060</v>
      </c>
      <c r="AD122" s="88"/>
      <c r="AE122" s="91" t="s">
        <v>14</v>
      </c>
      <c r="AF122" s="91"/>
      <c r="AG122" s="116"/>
      <c r="AH122" s="116"/>
      <c r="AI122" s="140">
        <f>Assumptions!$E$42</f>
        <v>5.0000000000000001E-3</v>
      </c>
      <c r="AJ122" s="119" t="s">
        <v>15</v>
      </c>
      <c r="AK122" s="116"/>
      <c r="AL122" s="116"/>
      <c r="AM122" s="121">
        <f>AM104*AI122</f>
        <v>11091.6</v>
      </c>
    </row>
    <row r="123" spans="1:39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8131.2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8131.2</v>
      </c>
      <c r="U123" s="91" t="s">
        <v>16</v>
      </c>
      <c r="V123" s="91"/>
      <c r="W123" s="116"/>
      <c r="X123" s="116"/>
      <c r="Y123" s="140">
        <f>Assumptions!$E$43</f>
        <v>1.0999999999999999E-2</v>
      </c>
      <c r="Z123" s="119" t="s">
        <v>13</v>
      </c>
      <c r="AA123" s="116"/>
      <c r="AB123" s="116"/>
      <c r="AC123" s="121">
        <f>SUM(AC114:AC118)*Y123</f>
        <v>8131.2</v>
      </c>
      <c r="AD123" s="88"/>
      <c r="AE123" s="91" t="s">
        <v>16</v>
      </c>
      <c r="AF123" s="91"/>
      <c r="AG123" s="116"/>
      <c r="AH123" s="116"/>
      <c r="AI123" s="140">
        <f>Assumptions!$E$43</f>
        <v>1.0999999999999999E-2</v>
      </c>
      <c r="AJ123" s="119" t="s">
        <v>13</v>
      </c>
      <c r="AK123" s="116"/>
      <c r="AL123" s="116"/>
      <c r="AM123" s="121">
        <f>SUM(AM114:AM118)*AI123</f>
        <v>8131.2</v>
      </c>
    </row>
    <row r="124" spans="1:39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33120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36240</v>
      </c>
      <c r="U124" s="91" t="s">
        <v>17</v>
      </c>
      <c r="V124" s="91"/>
      <c r="W124" s="116"/>
      <c r="X124" s="116"/>
      <c r="Y124" s="140">
        <f>Assumptions!$E$44</f>
        <v>0.02</v>
      </c>
      <c r="Z124" s="119" t="s">
        <v>45</v>
      </c>
      <c r="AA124" s="116"/>
      <c r="AB124" s="116"/>
      <c r="AC124" s="121">
        <f>SUM(AC83:AC87)*Y124</f>
        <v>36240</v>
      </c>
      <c r="AD124" s="88"/>
      <c r="AE124" s="91" t="s">
        <v>17</v>
      </c>
      <c r="AF124" s="91"/>
      <c r="AG124" s="116"/>
      <c r="AH124" s="116"/>
      <c r="AI124" s="140">
        <f>Assumptions!$E$44</f>
        <v>0.02</v>
      </c>
      <c r="AJ124" s="119" t="s">
        <v>45</v>
      </c>
      <c r="AK124" s="116"/>
      <c r="AL124" s="116"/>
      <c r="AM124" s="121">
        <f>SUM(AM83:AM87)*AI124</f>
        <v>44366.400000000001</v>
      </c>
    </row>
    <row r="125" spans="1:39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36960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36960</v>
      </c>
      <c r="U125" s="91" t="s">
        <v>18</v>
      </c>
      <c r="V125" s="91"/>
      <c r="W125" s="141"/>
      <c r="X125" s="116"/>
      <c r="Y125" s="140">
        <f>Assumptions!$E$45</f>
        <v>0.05</v>
      </c>
      <c r="Z125" s="119" t="s">
        <v>13</v>
      </c>
      <c r="AA125" s="116"/>
      <c r="AB125" s="116"/>
      <c r="AC125" s="121">
        <f>SUM(AC114:AC120)*Y125</f>
        <v>36960</v>
      </c>
      <c r="AD125" s="88"/>
      <c r="AE125" s="91" t="s">
        <v>18</v>
      </c>
      <c r="AF125" s="91"/>
      <c r="AG125" s="141"/>
      <c r="AH125" s="116"/>
      <c r="AI125" s="140">
        <f>Assumptions!$E$45</f>
        <v>0.05</v>
      </c>
      <c r="AJ125" s="119" t="s">
        <v>13</v>
      </c>
      <c r="AK125" s="116"/>
      <c r="AL125" s="116"/>
      <c r="AM125" s="121">
        <f>SUM(AM114:AM120)*AI125</f>
        <v>36960</v>
      </c>
    </row>
    <row r="126" spans="1:39" ht="11.1" customHeight="1" x14ac:dyDescent="0.25">
      <c r="A126" s="6" t="s">
        <v>19</v>
      </c>
      <c r="B126" s="1"/>
      <c r="E126" s="59">
        <f>Assumptions!$E$46</f>
        <v>3000</v>
      </c>
      <c r="F126" s="19" t="s">
        <v>46</v>
      </c>
      <c r="I126" s="23">
        <f>A103*E126</f>
        <v>24000</v>
      </c>
      <c r="K126" s="6" t="s">
        <v>19</v>
      </c>
      <c r="L126" s="1"/>
      <c r="O126" s="59">
        <f>Assumptions!$E$46</f>
        <v>3000</v>
      </c>
      <c r="P126" s="19" t="s">
        <v>46</v>
      </c>
      <c r="S126" s="23">
        <f>K103*O126</f>
        <v>24000</v>
      </c>
      <c r="U126" s="91" t="s">
        <v>19</v>
      </c>
      <c r="V126" s="111"/>
      <c r="W126" s="88"/>
      <c r="X126" s="88"/>
      <c r="Y126" s="142">
        <f>Assumptions!$E$46</f>
        <v>3000</v>
      </c>
      <c r="Z126" s="119" t="s">
        <v>46</v>
      </c>
      <c r="AA126" s="88"/>
      <c r="AB126" s="88"/>
      <c r="AC126" s="124">
        <f>U103*Y126</f>
        <v>24000</v>
      </c>
      <c r="AD126" s="88"/>
      <c r="AE126" s="91" t="s">
        <v>19</v>
      </c>
      <c r="AF126" s="111"/>
      <c r="AG126" s="88"/>
      <c r="AH126" s="88"/>
      <c r="AI126" s="142">
        <f>Assumptions!$E$46</f>
        <v>3000</v>
      </c>
      <c r="AJ126" s="119" t="s">
        <v>46</v>
      </c>
      <c r="AK126" s="88"/>
      <c r="AL126" s="88"/>
      <c r="AM126" s="124">
        <f>AE103*AI126</f>
        <v>24000</v>
      </c>
    </row>
    <row r="127" spans="1:39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56340.361114963773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61323.164617744565</v>
      </c>
      <c r="U127" s="91" t="s">
        <v>88</v>
      </c>
      <c r="V127" s="91"/>
      <c r="W127" s="136">
        <f>Assumptions!$C$47</f>
        <v>0.05</v>
      </c>
      <c r="X127" s="132">
        <f>Assumptions!$D$47</f>
        <v>12</v>
      </c>
      <c r="Y127" s="119" t="s">
        <v>21</v>
      </c>
      <c r="Z127" s="116"/>
      <c r="AA127" s="132">
        <f>Assumptions!$G$47</f>
        <v>6</v>
      </c>
      <c r="AB127" s="119" t="s">
        <v>79</v>
      </c>
      <c r="AC127" s="121">
        <f>(((SUM(AC107:AC112)*POWER((1+W127/12),((X127+AA127)/12)*12))-SUM(AC107:AC112))      +           ((((SUM(AC114:AC126)*POWER((1+W127/12),((X127+AA127)/12)*12))-SUM(AC114:AC126))*0.5)))</f>
        <v>61323.164617744565</v>
      </c>
      <c r="AD127" s="88"/>
      <c r="AE127" s="91" t="s">
        <v>88</v>
      </c>
      <c r="AF127" s="91"/>
      <c r="AG127" s="136">
        <f>Assumptions!$C$47</f>
        <v>0.05</v>
      </c>
      <c r="AH127" s="132">
        <f>Assumptions!$D$47</f>
        <v>12</v>
      </c>
      <c r="AI127" s="119" t="s">
        <v>21</v>
      </c>
      <c r="AJ127" s="116"/>
      <c r="AK127" s="132">
        <f>Assumptions!$G$47</f>
        <v>6</v>
      </c>
      <c r="AL127" s="119" t="s">
        <v>79</v>
      </c>
      <c r="AM127" s="121">
        <f>(((SUM(AM107:AM112)*POWER((1+AG127/12),((AH127+AK127)/12)*12))-SUM(AM107:AM112))      +           ((((SUM(AM114:AM126)*POWER((1+AG127/12),((AH127+AK127)/12)*12))-SUM(AM114:AM126))*0.5)))</f>
        <v>74301.451279602887</v>
      </c>
    </row>
    <row r="128" spans="1:39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11553.635226730981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12214.288911682566</v>
      </c>
      <c r="U128" s="91" t="s">
        <v>22</v>
      </c>
      <c r="V128" s="91"/>
      <c r="W128" s="136">
        <f>Assumptions!$C$48</f>
        <v>0.01</v>
      </c>
      <c r="X128" s="119" t="s">
        <v>23</v>
      </c>
      <c r="Y128" s="116"/>
      <c r="Z128" s="116"/>
      <c r="AA128" s="116"/>
      <c r="AB128" s="116"/>
      <c r="AC128" s="121">
        <f>SUM(AC107:AC125)*W128</f>
        <v>12214.288911682566</v>
      </c>
      <c r="AD128" s="88"/>
      <c r="AE128" s="91" t="s">
        <v>22</v>
      </c>
      <c r="AF128" s="91"/>
      <c r="AG128" s="136">
        <f>Assumptions!$C$48</f>
        <v>0.01</v>
      </c>
      <c r="AH128" s="119" t="s">
        <v>23</v>
      </c>
      <c r="AI128" s="116"/>
      <c r="AJ128" s="116"/>
      <c r="AK128" s="116"/>
      <c r="AL128" s="116"/>
      <c r="AM128" s="121">
        <f>SUM(AM107:AM125)*AG128</f>
        <v>13935.037663410314</v>
      </c>
    </row>
    <row r="129" spans="1:39" ht="11.1" customHeight="1" x14ac:dyDescent="0.25">
      <c r="A129" s="6" t="s">
        <v>24</v>
      </c>
      <c r="B129" s="6"/>
      <c r="C129" s="61" t="s">
        <v>103</v>
      </c>
      <c r="D129" s="32">
        <f>Assumptions!$D$49</f>
        <v>0.2</v>
      </c>
      <c r="E129" s="19" t="s">
        <v>25</v>
      </c>
      <c r="F129" s="61" t="s">
        <v>104</v>
      </c>
      <c r="G129" s="32">
        <f>Assumptions!$G$49</f>
        <v>0.06</v>
      </c>
      <c r="H129" s="19" t="s">
        <v>127</v>
      </c>
      <c r="I129" s="20">
        <f>SUM(I83:I87)*D129+I116*G129</f>
        <v>331200</v>
      </c>
      <c r="K129" s="6" t="s">
        <v>24</v>
      </c>
      <c r="L129" s="6"/>
      <c r="M129" s="61" t="s">
        <v>103</v>
      </c>
      <c r="N129" s="32">
        <f>Assumptions!$D$49</f>
        <v>0.2</v>
      </c>
      <c r="O129" s="19" t="s">
        <v>25</v>
      </c>
      <c r="P129" s="61" t="s">
        <v>104</v>
      </c>
      <c r="Q129" s="32">
        <f>Assumptions!$G$49</f>
        <v>0.06</v>
      </c>
      <c r="R129" s="19" t="s">
        <v>127</v>
      </c>
      <c r="S129" s="20">
        <f>SUM(S83:S87)*N129+S116*Q129</f>
        <v>362400</v>
      </c>
      <c r="U129" s="91" t="s">
        <v>24</v>
      </c>
      <c r="V129" s="91"/>
      <c r="W129" s="133" t="s">
        <v>103</v>
      </c>
      <c r="X129" s="136">
        <f>Assumptions!$D$49</f>
        <v>0.2</v>
      </c>
      <c r="Y129" s="119" t="s">
        <v>25</v>
      </c>
      <c r="Z129" s="133" t="s">
        <v>104</v>
      </c>
      <c r="AA129" s="136">
        <f>Assumptions!$G$49</f>
        <v>0.06</v>
      </c>
      <c r="AB129" s="119" t="s">
        <v>127</v>
      </c>
      <c r="AC129" s="121">
        <f>SUM(AC83:AC87)*X129+AC116*AA129</f>
        <v>362400</v>
      </c>
      <c r="AD129" s="88"/>
      <c r="AE129" s="91" t="s">
        <v>24</v>
      </c>
      <c r="AF129" s="91"/>
      <c r="AG129" s="133" t="s">
        <v>103</v>
      </c>
      <c r="AH129" s="136">
        <f>Assumptions!$D$49</f>
        <v>0.2</v>
      </c>
      <c r="AI129" s="119" t="s">
        <v>25</v>
      </c>
      <c r="AJ129" s="133" t="s">
        <v>104</v>
      </c>
      <c r="AK129" s="136">
        <f>Assumptions!$G$49</f>
        <v>0.06</v>
      </c>
      <c r="AL129" s="119" t="s">
        <v>127</v>
      </c>
      <c r="AM129" s="121">
        <f>SUM(AM83:AM87)*AH129+AM116*AK129</f>
        <v>443664</v>
      </c>
    </row>
    <row r="130" spans="1:39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U130" s="114"/>
      <c r="V130" s="114"/>
      <c r="W130" s="114"/>
      <c r="X130" s="114"/>
      <c r="Y130" s="114"/>
      <c r="Z130" s="114"/>
      <c r="AA130" s="114"/>
      <c r="AB130" s="114"/>
      <c r="AC130" s="128"/>
      <c r="AD130" s="88"/>
      <c r="AE130" s="114"/>
      <c r="AF130" s="114"/>
      <c r="AG130" s="114"/>
      <c r="AH130" s="114"/>
      <c r="AI130" s="114"/>
      <c r="AJ130" s="114"/>
      <c r="AK130" s="114"/>
      <c r="AL130" s="114"/>
      <c r="AM130" s="128"/>
    </row>
    <row r="131" spans="1:39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1578457.5190147927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1681366.3446976836</v>
      </c>
      <c r="U131" s="113" t="s">
        <v>26</v>
      </c>
      <c r="V131" s="114"/>
      <c r="W131" s="114"/>
      <c r="X131" s="114"/>
      <c r="Y131" s="114"/>
      <c r="Z131" s="114"/>
      <c r="AA131" s="114"/>
      <c r="AB131" s="114"/>
      <c r="AC131" s="130">
        <f>SUM(AC107:AC130)</f>
        <v>1681366.3446976836</v>
      </c>
      <c r="AD131" s="88"/>
      <c r="AE131" s="113" t="s">
        <v>26</v>
      </c>
      <c r="AF131" s="114"/>
      <c r="AG131" s="114"/>
      <c r="AH131" s="114"/>
      <c r="AI131" s="114"/>
      <c r="AJ131" s="114"/>
      <c r="AK131" s="114"/>
      <c r="AL131" s="114"/>
      <c r="AM131" s="130">
        <f>SUM(AM107:AM130)</f>
        <v>1949404.2552840447</v>
      </c>
    </row>
    <row r="132" spans="1:39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U132" s="116"/>
      <c r="V132" s="116"/>
      <c r="W132" s="116"/>
      <c r="X132" s="116"/>
      <c r="Y132" s="116"/>
      <c r="Z132" s="116"/>
      <c r="AA132" s="116"/>
      <c r="AB132" s="116"/>
      <c r="AC132" s="143"/>
      <c r="AD132" s="88"/>
      <c r="AE132" s="116"/>
      <c r="AF132" s="116"/>
      <c r="AG132" s="116"/>
      <c r="AH132" s="116"/>
      <c r="AI132" s="116"/>
      <c r="AJ132" s="116"/>
      <c r="AK132" s="116"/>
      <c r="AL132" s="116"/>
      <c r="AM132" s="143"/>
    </row>
    <row r="133" spans="1:39" ht="11.1" customHeight="1" x14ac:dyDescent="0.25">
      <c r="A133" s="36" t="s">
        <v>129</v>
      </c>
      <c r="B133" s="37"/>
      <c r="C133" s="37"/>
      <c r="D133" s="37"/>
      <c r="E133" s="37"/>
      <c r="F133" s="37"/>
      <c r="G133" s="37"/>
      <c r="H133" s="37"/>
      <c r="I133" s="38">
        <f>I104-I131</f>
        <v>77542.48098520725</v>
      </c>
      <c r="K133" s="36" t="s">
        <v>129</v>
      </c>
      <c r="L133" s="37"/>
      <c r="M133" s="37"/>
      <c r="N133" s="37"/>
      <c r="O133" s="37"/>
      <c r="P133" s="37"/>
      <c r="Q133" s="37"/>
      <c r="R133" s="37"/>
      <c r="S133" s="38">
        <f>S104-S131</f>
        <v>130633.65530231642</v>
      </c>
      <c r="U133" s="144" t="s">
        <v>129</v>
      </c>
      <c r="V133" s="145"/>
      <c r="W133" s="145"/>
      <c r="X133" s="145"/>
      <c r="Y133" s="145"/>
      <c r="Z133" s="145"/>
      <c r="AA133" s="145"/>
      <c r="AB133" s="145"/>
      <c r="AC133" s="146">
        <f>AC104-AC131</f>
        <v>130633.65530231642</v>
      </c>
      <c r="AD133" s="88"/>
      <c r="AE133" s="144" t="s">
        <v>129</v>
      </c>
      <c r="AF133" s="145"/>
      <c r="AG133" s="145"/>
      <c r="AH133" s="145"/>
      <c r="AI133" s="145"/>
      <c r="AJ133" s="145"/>
      <c r="AK133" s="145"/>
      <c r="AL133" s="145"/>
      <c r="AM133" s="146">
        <f>AM104-AM131</f>
        <v>268915.74471595534</v>
      </c>
    </row>
    <row r="134" spans="1:39" ht="11.1" customHeight="1" x14ac:dyDescent="0.25">
      <c r="A134" s="36" t="s">
        <v>128</v>
      </c>
      <c r="B134" s="37"/>
      <c r="C134" s="37"/>
      <c r="D134" s="37"/>
      <c r="E134" s="37"/>
      <c r="F134" s="37"/>
      <c r="G134" s="37"/>
      <c r="H134" s="37"/>
      <c r="I134" s="38">
        <f>I133/D80</f>
        <v>117.48860755334432</v>
      </c>
      <c r="K134" s="36" t="s">
        <v>128</v>
      </c>
      <c r="L134" s="37"/>
      <c r="M134" s="37"/>
      <c r="N134" s="37"/>
      <c r="O134" s="37"/>
      <c r="P134" s="37"/>
      <c r="Q134" s="37"/>
      <c r="R134" s="37"/>
      <c r="S134" s="38">
        <f>S133/N80</f>
        <v>197.92978076108548</v>
      </c>
      <c r="U134" s="144" t="s">
        <v>128</v>
      </c>
      <c r="V134" s="145"/>
      <c r="W134" s="145"/>
      <c r="X134" s="145"/>
      <c r="Y134" s="145"/>
      <c r="Z134" s="145"/>
      <c r="AA134" s="145"/>
      <c r="AB134" s="145"/>
      <c r="AC134" s="146">
        <f>AC133/X80</f>
        <v>197.92978076108548</v>
      </c>
      <c r="AD134" s="88"/>
      <c r="AE134" s="144" t="s">
        <v>128</v>
      </c>
      <c r="AF134" s="145"/>
      <c r="AG134" s="145"/>
      <c r="AH134" s="145"/>
      <c r="AI134" s="145"/>
      <c r="AJ134" s="145"/>
      <c r="AK134" s="145"/>
      <c r="AL134" s="145"/>
      <c r="AM134" s="146">
        <f>AM133/AH80</f>
        <v>407.44809805447778</v>
      </c>
    </row>
    <row r="135" spans="1:39" ht="11.1" customHeight="1" x14ac:dyDescent="0.25"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</row>
    <row r="136" spans="1:39" ht="11.1" customHeight="1" x14ac:dyDescent="0.25"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</row>
    <row r="137" spans="1:39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U137" s="84"/>
      <c r="V137" s="85"/>
      <c r="W137" s="85"/>
      <c r="X137" s="86"/>
      <c r="Y137" s="87"/>
      <c r="Z137" s="87"/>
      <c r="AA137" s="87"/>
      <c r="AB137" s="87"/>
      <c r="AC137" s="87"/>
      <c r="AD137" s="88"/>
      <c r="AE137" s="84"/>
      <c r="AF137" s="85"/>
      <c r="AG137" s="85"/>
      <c r="AH137" s="86"/>
      <c r="AI137" s="87"/>
      <c r="AJ137" s="87"/>
      <c r="AK137" s="87"/>
      <c r="AL137" s="87"/>
      <c r="AM137" s="87"/>
    </row>
    <row r="138" spans="1:39" ht="11.1" customHeight="1" x14ac:dyDescent="0.25">
      <c r="A138" s="2"/>
      <c r="B138" s="2"/>
      <c r="C138" s="2"/>
      <c r="D138" s="338" t="s">
        <v>54</v>
      </c>
      <c r="E138" s="338"/>
      <c r="F138" s="338"/>
      <c r="G138" s="338"/>
      <c r="H138" s="338"/>
      <c r="I138" s="338"/>
      <c r="K138" s="2"/>
      <c r="L138" s="2"/>
      <c r="M138" s="2"/>
      <c r="N138" s="338" t="s">
        <v>54</v>
      </c>
      <c r="O138" s="338"/>
      <c r="P138" s="338"/>
      <c r="Q138" s="338"/>
      <c r="R138" s="338"/>
      <c r="S138" s="338"/>
      <c r="U138" s="84"/>
      <c r="V138" s="84"/>
      <c r="W138" s="84"/>
      <c r="X138" s="337" t="s">
        <v>54</v>
      </c>
      <c r="Y138" s="337"/>
      <c r="Z138" s="337"/>
      <c r="AA138" s="337"/>
      <c r="AB138" s="337"/>
      <c r="AC138" s="337"/>
      <c r="AD138" s="88"/>
      <c r="AE138" s="84"/>
      <c r="AF138" s="84"/>
      <c r="AG138" s="84"/>
      <c r="AH138" s="337" t="s">
        <v>54</v>
      </c>
      <c r="AI138" s="337"/>
      <c r="AJ138" s="337"/>
      <c r="AK138" s="337"/>
      <c r="AL138" s="337"/>
      <c r="AM138" s="337"/>
    </row>
    <row r="139" spans="1:39" ht="11.1" customHeight="1" x14ac:dyDescent="0.25">
      <c r="A139" s="2"/>
      <c r="B139" s="2"/>
      <c r="C139" s="2"/>
      <c r="D139" s="338"/>
      <c r="E139" s="338"/>
      <c r="F139" s="338"/>
      <c r="G139" s="338"/>
      <c r="H139" s="338"/>
      <c r="I139" s="338"/>
      <c r="K139" s="2"/>
      <c r="L139" s="2"/>
      <c r="M139" s="2"/>
      <c r="N139" s="338"/>
      <c r="O139" s="338"/>
      <c r="P139" s="338"/>
      <c r="Q139" s="338"/>
      <c r="R139" s="338"/>
      <c r="S139" s="338"/>
      <c r="U139" s="84"/>
      <c r="V139" s="84"/>
      <c r="W139" s="84"/>
      <c r="X139" s="337"/>
      <c r="Y139" s="337"/>
      <c r="Z139" s="337"/>
      <c r="AA139" s="337"/>
      <c r="AB139" s="337"/>
      <c r="AC139" s="337"/>
      <c r="AD139" s="88"/>
      <c r="AE139" s="84"/>
      <c r="AF139" s="84"/>
      <c r="AG139" s="84"/>
      <c r="AH139" s="337"/>
      <c r="AI139" s="337"/>
      <c r="AJ139" s="337"/>
      <c r="AK139" s="337"/>
      <c r="AL139" s="337"/>
      <c r="AM139" s="337"/>
    </row>
    <row r="140" spans="1:39" ht="11.1" customHeight="1" x14ac:dyDescent="0.25">
      <c r="A140" s="2"/>
      <c r="B140" s="2"/>
      <c r="C140" s="2"/>
      <c r="D140" s="338"/>
      <c r="E140" s="338"/>
      <c r="F140" s="338"/>
      <c r="G140" s="338"/>
      <c r="H140" s="338"/>
      <c r="I140" s="338"/>
      <c r="K140" s="2"/>
      <c r="L140" s="2"/>
      <c r="M140" s="2"/>
      <c r="N140" s="338"/>
      <c r="O140" s="338"/>
      <c r="P140" s="338"/>
      <c r="Q140" s="338"/>
      <c r="R140" s="338"/>
      <c r="S140" s="338"/>
      <c r="U140" s="84"/>
      <c r="V140" s="84"/>
      <c r="W140" s="84"/>
      <c r="X140" s="337"/>
      <c r="Y140" s="337"/>
      <c r="Z140" s="337"/>
      <c r="AA140" s="337"/>
      <c r="AB140" s="337"/>
      <c r="AC140" s="337"/>
      <c r="AD140" s="88"/>
      <c r="AE140" s="84"/>
      <c r="AF140" s="84"/>
      <c r="AG140" s="84"/>
      <c r="AH140" s="337"/>
      <c r="AI140" s="337"/>
      <c r="AJ140" s="337"/>
      <c r="AK140" s="337"/>
      <c r="AL140" s="337"/>
      <c r="AM140" s="337"/>
    </row>
    <row r="141" spans="1:39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U141" s="84"/>
      <c r="V141" s="84"/>
      <c r="W141" s="84"/>
      <c r="X141" s="89"/>
      <c r="Y141" s="89"/>
      <c r="Z141" s="89"/>
      <c r="AA141" s="89"/>
      <c r="AB141" s="89"/>
      <c r="AC141" s="89"/>
      <c r="AD141" s="88"/>
      <c r="AE141" s="84"/>
      <c r="AF141" s="84"/>
      <c r="AG141" s="84"/>
      <c r="AH141" s="89"/>
      <c r="AI141" s="89"/>
      <c r="AJ141" s="89"/>
      <c r="AK141" s="89"/>
      <c r="AL141" s="89"/>
      <c r="AM141" s="89"/>
    </row>
    <row r="142" spans="1:39" ht="11.1" customHeight="1" x14ac:dyDescent="0.25">
      <c r="A142" s="5" t="s">
        <v>0</v>
      </c>
      <c r="B142" s="5"/>
      <c r="C142" s="6"/>
      <c r="D142" s="52" t="str">
        <f>Assumptions!$B$87</f>
        <v>Small Scale Housing</v>
      </c>
      <c r="E142" s="44"/>
      <c r="F142" s="44"/>
      <c r="G142" s="45"/>
      <c r="H142" s="17" t="str">
        <f>Assumptions!$D$70</f>
        <v>Apartments</v>
      </c>
      <c r="I142" s="82">
        <f>Assumptions!$C$88</f>
        <v>0</v>
      </c>
      <c r="K142" s="5" t="s">
        <v>0</v>
      </c>
      <c r="L142" s="5"/>
      <c r="M142" s="6"/>
      <c r="N142" s="52" t="str">
        <f>Assumptions!$B$87</f>
        <v>Small Scale Housing</v>
      </c>
      <c r="O142" s="44"/>
      <c r="P142" s="44"/>
      <c r="Q142" s="45"/>
      <c r="R142" s="17" t="str">
        <f>Assumptions!$D$70</f>
        <v>Apartments</v>
      </c>
      <c r="S142" s="82">
        <f>Assumptions!$C$88</f>
        <v>0</v>
      </c>
      <c r="U142" s="90" t="s">
        <v>0</v>
      </c>
      <c r="V142" s="90"/>
      <c r="W142" s="91"/>
      <c r="X142" s="95"/>
      <c r="Y142" s="52" t="str">
        <f>Assumptions!$B$87</f>
        <v>Small Scale Housing</v>
      </c>
      <c r="Z142" s="149"/>
      <c r="AA142" s="150"/>
      <c r="AB142" s="95" t="str">
        <f>Assumptions!$D$61</f>
        <v>Apartments</v>
      </c>
      <c r="AC142" s="82">
        <f>Assumptions!$C$88</f>
        <v>0</v>
      </c>
      <c r="AD142" s="88"/>
      <c r="AE142" s="90" t="s">
        <v>0</v>
      </c>
      <c r="AF142" s="90"/>
      <c r="AG142" s="91"/>
      <c r="AH142" s="95"/>
      <c r="AI142" s="52" t="str">
        <f>Assumptions!$B$87</f>
        <v>Small Scale Housing</v>
      </c>
      <c r="AJ142" s="149"/>
      <c r="AK142" s="150"/>
      <c r="AL142" s="95" t="str">
        <f>Assumptions!$D$61</f>
        <v>Apartments</v>
      </c>
      <c r="AM142" s="82">
        <f>Assumptions!$C$88</f>
        <v>0</v>
      </c>
    </row>
    <row r="143" spans="1:39" ht="11.1" customHeight="1" x14ac:dyDescent="0.25">
      <c r="A143" s="5" t="s">
        <v>1</v>
      </c>
      <c r="B143" s="6"/>
      <c r="C143" s="6"/>
      <c r="D143" s="52" t="s">
        <v>105</v>
      </c>
      <c r="E143" s="44"/>
      <c r="F143" s="44"/>
      <c r="G143" s="46"/>
      <c r="H143" s="17" t="str">
        <f>Assumptions!$D$71</f>
        <v>2 bed houses</v>
      </c>
      <c r="I143" s="82">
        <f>Assumptions!$C$89</f>
        <v>4</v>
      </c>
      <c r="K143" s="5" t="s">
        <v>1</v>
      </c>
      <c r="L143" s="6"/>
      <c r="M143" s="6"/>
      <c r="N143" s="52" t="s">
        <v>105</v>
      </c>
      <c r="O143" s="44"/>
      <c r="P143" s="44"/>
      <c r="Q143" s="46"/>
      <c r="R143" s="17" t="str">
        <f>Assumptions!$D$71</f>
        <v>2 bed houses</v>
      </c>
      <c r="S143" s="82">
        <f>Assumptions!$C$89</f>
        <v>4</v>
      </c>
      <c r="U143" s="90" t="s">
        <v>1</v>
      </c>
      <c r="V143" s="91"/>
      <c r="W143" s="91"/>
      <c r="X143" s="95"/>
      <c r="Y143" s="148" t="s">
        <v>105</v>
      </c>
      <c r="Z143" s="149"/>
      <c r="AA143" s="149"/>
      <c r="AB143" s="95" t="str">
        <f>Assumptions!$D$62</f>
        <v>2 bed houses</v>
      </c>
      <c r="AC143" s="82">
        <f>Assumptions!$C$89</f>
        <v>4</v>
      </c>
      <c r="AD143" s="88"/>
      <c r="AE143" s="90" t="s">
        <v>1</v>
      </c>
      <c r="AF143" s="91"/>
      <c r="AG143" s="91"/>
      <c r="AH143" s="95"/>
      <c r="AI143" s="148" t="s">
        <v>105</v>
      </c>
      <c r="AJ143" s="149"/>
      <c r="AK143" s="149"/>
      <c r="AL143" s="95" t="str">
        <f>Assumptions!$D$62</f>
        <v>2 bed houses</v>
      </c>
      <c r="AM143" s="82">
        <f>Assumptions!$C$89</f>
        <v>4</v>
      </c>
    </row>
    <row r="144" spans="1:39" ht="11.1" customHeight="1" x14ac:dyDescent="0.25">
      <c r="A144" s="5" t="s">
        <v>2</v>
      </c>
      <c r="B144" s="5"/>
      <c r="C144" s="6"/>
      <c r="D144" s="53" t="str">
        <f>Assumptions!A13</f>
        <v>Zone 1</v>
      </c>
      <c r="E144" s="49"/>
      <c r="F144" s="49"/>
      <c r="G144" s="50"/>
      <c r="H144" s="17" t="str">
        <f>Assumptions!$D$72</f>
        <v>3 Bed houses</v>
      </c>
      <c r="I144" s="82">
        <f>Assumptions!$C$90</f>
        <v>4</v>
      </c>
      <c r="K144" s="5" t="s">
        <v>2</v>
      </c>
      <c r="L144" s="5"/>
      <c r="M144" s="6"/>
      <c r="N144" s="51" t="str">
        <f>Assumptions!A14</f>
        <v>Zone 2 Leake Keyworth Bingham</v>
      </c>
      <c r="O144" s="47"/>
      <c r="P144" s="47"/>
      <c r="Q144" s="48"/>
      <c r="R144" s="17" t="str">
        <f>Assumptions!$D$72</f>
        <v>3 Bed houses</v>
      </c>
      <c r="S144" s="82">
        <f>Assumptions!$C$90</f>
        <v>4</v>
      </c>
      <c r="U144" s="90" t="s">
        <v>2</v>
      </c>
      <c r="V144" s="90"/>
      <c r="W144" s="91"/>
      <c r="X144" s="95"/>
      <c r="Y144" s="299" t="str">
        <f>Assumptions!$A$15</f>
        <v>Zone 2</v>
      </c>
      <c r="Z144" s="293"/>
      <c r="AA144" s="294"/>
      <c r="AB144" s="95" t="str">
        <f>Assumptions!$D$63</f>
        <v>3 Bed houses</v>
      </c>
      <c r="AC144" s="82">
        <f>Assumptions!$C$90</f>
        <v>4</v>
      </c>
      <c r="AD144" s="88"/>
      <c r="AE144" s="90" t="s">
        <v>2</v>
      </c>
      <c r="AF144" s="90"/>
      <c r="AG144" s="91"/>
      <c r="AH144" s="95"/>
      <c r="AI144" s="300" t="str">
        <f>Assumptions!$A$16</f>
        <v>Zone 3</v>
      </c>
      <c r="AJ144" s="291"/>
      <c r="AK144" s="292"/>
      <c r="AL144" s="95" t="str">
        <f>Assumptions!$D$63</f>
        <v>3 Bed houses</v>
      </c>
      <c r="AM144" s="82">
        <f>Assumptions!$C$90</f>
        <v>4</v>
      </c>
    </row>
    <row r="145" spans="1:39" ht="11.1" customHeight="1" x14ac:dyDescent="0.25">
      <c r="A145" s="5" t="s">
        <v>3</v>
      </c>
      <c r="B145" s="5"/>
      <c r="C145" s="6"/>
      <c r="D145" s="10">
        <f>SUM(I142:I146)</f>
        <v>8</v>
      </c>
      <c r="E145" s="39" t="s">
        <v>67</v>
      </c>
      <c r="F145" s="65">
        <f>(Assumptions!C88/Assumptions!A215)+(Assumptions!C89/Assumptions!B215)+(Assumptions!C90/Assumptions!C215)+(Assumptions!C91/Assumptions!D215)+(Assumptions!C92/Assumptions!E215)</f>
        <v>0.2142857142857143</v>
      </c>
      <c r="G145" s="64" t="s">
        <v>108</v>
      </c>
      <c r="H145" s="17" t="str">
        <f>Assumptions!$D$73</f>
        <v>4 bed houses</v>
      </c>
      <c r="I145" s="82">
        <f>Assumptions!$C$91</f>
        <v>0</v>
      </c>
      <c r="K145" s="5" t="s">
        <v>3</v>
      </c>
      <c r="L145" s="5"/>
      <c r="M145" s="6"/>
      <c r="N145" s="10">
        <f>SUM(S142:S146)</f>
        <v>8</v>
      </c>
      <c r="O145" s="39" t="s">
        <v>67</v>
      </c>
      <c r="P145" s="65">
        <f>F145</f>
        <v>0.2142857142857143</v>
      </c>
      <c r="Q145" s="64" t="s">
        <v>108</v>
      </c>
      <c r="R145" s="17" t="str">
        <f>Assumptions!$D$73</f>
        <v>4 bed houses</v>
      </c>
      <c r="S145" s="82">
        <f>Assumptions!$C$91</f>
        <v>0</v>
      </c>
      <c r="U145" s="90" t="s">
        <v>3</v>
      </c>
      <c r="V145" s="90"/>
      <c r="W145" s="91"/>
      <c r="X145" s="104">
        <f>SUM(AC142:AC146)</f>
        <v>8</v>
      </c>
      <c r="Y145" s="105" t="s">
        <v>55</v>
      </c>
      <c r="Z145" s="155">
        <f>P145</f>
        <v>0.2142857142857143</v>
      </c>
      <c r="AA145" s="156" t="s">
        <v>108</v>
      </c>
      <c r="AB145" s="95" t="str">
        <f>Assumptions!$D$64</f>
        <v>4 bed houses</v>
      </c>
      <c r="AC145" s="82">
        <f>Assumptions!$C$91</f>
        <v>0</v>
      </c>
      <c r="AD145" s="88"/>
      <c r="AE145" s="90" t="s">
        <v>3</v>
      </c>
      <c r="AF145" s="90"/>
      <c r="AG145" s="91"/>
      <c r="AH145" s="104">
        <f>SUM(AM142:AM146)</f>
        <v>8</v>
      </c>
      <c r="AI145" s="105" t="s">
        <v>55</v>
      </c>
      <c r="AJ145" s="155">
        <f>Z145</f>
        <v>0.2142857142857143</v>
      </c>
      <c r="AK145" s="156" t="s">
        <v>108</v>
      </c>
      <c r="AL145" s="95" t="str">
        <f>Assumptions!$D$64</f>
        <v>4 bed houses</v>
      </c>
      <c r="AM145" s="82">
        <f>Assumptions!$C$91</f>
        <v>0</v>
      </c>
    </row>
    <row r="146" spans="1:39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Assumptions!$C$92</f>
        <v>0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Assumptions!$C$92</f>
        <v>0</v>
      </c>
      <c r="U146" s="111"/>
      <c r="V146" s="111"/>
      <c r="W146" s="111"/>
      <c r="X146" s="111"/>
      <c r="Y146" s="111"/>
      <c r="Z146" s="111"/>
      <c r="AA146" s="157"/>
      <c r="AB146" s="95" t="str">
        <f>Assumptions!$D$65</f>
        <v>5 bed house</v>
      </c>
      <c r="AC146" s="82">
        <f>Assumptions!$C$92</f>
        <v>0</v>
      </c>
      <c r="AD146" s="88"/>
      <c r="AE146" s="111"/>
      <c r="AF146" s="111"/>
      <c r="AG146" s="111"/>
      <c r="AH146" s="111"/>
      <c r="AI146" s="111"/>
      <c r="AJ146" s="111"/>
      <c r="AK146" s="157"/>
      <c r="AL146" s="95" t="str">
        <f>Assumptions!$D$65</f>
        <v>5 bed house</v>
      </c>
      <c r="AM146" s="82">
        <f>Assumptions!$C$92</f>
        <v>0</v>
      </c>
    </row>
    <row r="147" spans="1:39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U147" s="111"/>
      <c r="V147" s="111"/>
      <c r="W147" s="111"/>
      <c r="X147" s="111"/>
      <c r="Y147" s="111"/>
      <c r="Z147" s="111"/>
      <c r="AA147" s="106"/>
      <c r="AB147" s="111"/>
      <c r="AC147" s="111"/>
      <c r="AD147" s="88"/>
      <c r="AE147" s="111"/>
      <c r="AF147" s="111"/>
      <c r="AG147" s="111"/>
      <c r="AH147" s="111"/>
      <c r="AI147" s="111"/>
      <c r="AJ147" s="111"/>
      <c r="AK147" s="106"/>
      <c r="AL147" s="111"/>
      <c r="AM147" s="111"/>
    </row>
    <row r="148" spans="1:39" ht="11.1" customHeight="1" x14ac:dyDescent="0.25">
      <c r="A148" s="5" t="s">
        <v>59</v>
      </c>
      <c r="B148" s="6"/>
      <c r="C148" s="6"/>
      <c r="D148" s="10">
        <f>(A151*C151)+(A152*C152)+(A153*C153)+(A154*C154)+(A155*C155)</f>
        <v>660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660</v>
      </c>
      <c r="O148" s="39" t="s">
        <v>60</v>
      </c>
      <c r="P148" s="8"/>
      <c r="Q148" s="11"/>
      <c r="R148" s="17"/>
      <c r="S148" s="8"/>
      <c r="U148" s="90" t="s">
        <v>59</v>
      </c>
      <c r="V148" s="91"/>
      <c r="W148" s="91"/>
      <c r="X148" s="104">
        <f>(U151*W151)+(U152*W152)+(U153*W153)+(U154*W154)+(U155*W155)</f>
        <v>660</v>
      </c>
      <c r="Y148" s="105" t="s">
        <v>60</v>
      </c>
      <c r="Z148" s="106"/>
      <c r="AA148" s="112"/>
      <c r="AB148" s="95"/>
      <c r="AC148" s="106"/>
      <c r="AD148" s="88"/>
      <c r="AE148" s="90" t="s">
        <v>59</v>
      </c>
      <c r="AF148" s="91"/>
      <c r="AG148" s="91"/>
      <c r="AH148" s="104">
        <f>(AE151*AG151)+(AE152*AG152)+(AE153*AG153)+(AE154*AG154)+(AE155*AG155)</f>
        <v>660</v>
      </c>
      <c r="AI148" s="105" t="s">
        <v>60</v>
      </c>
      <c r="AJ148" s="106"/>
      <c r="AK148" s="112"/>
      <c r="AL148" s="95"/>
      <c r="AM148" s="106"/>
    </row>
    <row r="149" spans="1:39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U149" s="113" t="s">
        <v>4</v>
      </c>
      <c r="V149" s="114"/>
      <c r="W149" s="114"/>
      <c r="X149" s="114"/>
      <c r="Y149" s="114"/>
      <c r="Z149" s="114"/>
      <c r="AA149" s="114"/>
      <c r="AB149" s="114"/>
      <c r="AC149" s="115"/>
      <c r="AD149" s="88"/>
      <c r="AE149" s="113" t="s">
        <v>4</v>
      </c>
      <c r="AF149" s="114"/>
      <c r="AG149" s="114"/>
      <c r="AH149" s="114"/>
      <c r="AI149" s="114"/>
      <c r="AJ149" s="114"/>
      <c r="AK149" s="114"/>
      <c r="AL149" s="114"/>
      <c r="AM149" s="115"/>
    </row>
    <row r="150" spans="1:39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U150" s="91" t="s">
        <v>62</v>
      </c>
      <c r="V150" s="91"/>
      <c r="W150" s="116"/>
      <c r="X150" s="116"/>
      <c r="Y150" s="116"/>
      <c r="Z150" s="116"/>
      <c r="AA150" s="116"/>
      <c r="AB150" s="116"/>
      <c r="AC150" s="106"/>
      <c r="AD150" s="88"/>
      <c r="AE150" s="91" t="s">
        <v>62</v>
      </c>
      <c r="AF150" s="91"/>
      <c r="AG150" s="116"/>
      <c r="AH150" s="116"/>
      <c r="AI150" s="116"/>
      <c r="AJ150" s="116"/>
      <c r="AK150" s="116"/>
      <c r="AL150" s="116"/>
      <c r="AM150" s="106"/>
    </row>
    <row r="151" spans="1:39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2400</v>
      </c>
      <c r="F151" s="19" t="s">
        <v>6</v>
      </c>
      <c r="G151" s="15"/>
      <c r="H151" s="15"/>
      <c r="I151" s="20">
        <f>A151*C151*E151</f>
        <v>0</v>
      </c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2700</v>
      </c>
      <c r="P151" s="19" t="s">
        <v>6</v>
      </c>
      <c r="Q151" s="15"/>
      <c r="R151" s="15"/>
      <c r="S151" s="20">
        <f>K151*M151*O151</f>
        <v>0</v>
      </c>
      <c r="U151" s="117">
        <f>AC142</f>
        <v>0</v>
      </c>
      <c r="V151" s="95" t="s">
        <v>31</v>
      </c>
      <c r="W151" s="118">
        <f>Assumptions!$B$22</f>
        <v>65</v>
      </c>
      <c r="X151" s="119" t="s">
        <v>5</v>
      </c>
      <c r="Y151" s="120">
        <f>Assumptions!$C$34</f>
        <v>2700</v>
      </c>
      <c r="Z151" s="119" t="s">
        <v>6</v>
      </c>
      <c r="AA151" s="116"/>
      <c r="AB151" s="116"/>
      <c r="AC151" s="121">
        <f>U151*W151*Y151</f>
        <v>0</v>
      </c>
      <c r="AD151" s="88"/>
      <c r="AE151" s="117">
        <f>AM142</f>
        <v>0</v>
      </c>
      <c r="AF151" s="95" t="s">
        <v>31</v>
      </c>
      <c r="AG151" s="118">
        <f>Assumptions!$B$22</f>
        <v>65</v>
      </c>
      <c r="AH151" s="119" t="s">
        <v>5</v>
      </c>
      <c r="AI151" s="120">
        <f>Assumptions!$C$35</f>
        <v>2853</v>
      </c>
      <c r="AJ151" s="119" t="s">
        <v>6</v>
      </c>
      <c r="AK151" s="116"/>
      <c r="AL151" s="116"/>
      <c r="AM151" s="121">
        <f>AE151*AG151*AI151</f>
        <v>0</v>
      </c>
    </row>
    <row r="152" spans="1:39" ht="11.1" customHeight="1" x14ac:dyDescent="0.25">
      <c r="A152" s="16">
        <f>I143*(100%-C146)</f>
        <v>4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2550</v>
      </c>
      <c r="F152" s="19" t="s">
        <v>6</v>
      </c>
      <c r="G152" s="15"/>
      <c r="H152" s="15"/>
      <c r="I152" s="20">
        <f>A152*C152*E152</f>
        <v>765000</v>
      </c>
      <c r="K152" s="16">
        <f>S143*(100%-M146)</f>
        <v>4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2800</v>
      </c>
      <c r="P152" s="19" t="s">
        <v>6</v>
      </c>
      <c r="Q152" s="15"/>
      <c r="R152" s="15"/>
      <c r="S152" s="20">
        <f>K152*M152*O152</f>
        <v>840000</v>
      </c>
      <c r="U152" s="117">
        <f t="shared" ref="U152:U155" si="0">AC143</f>
        <v>4</v>
      </c>
      <c r="V152" s="95" t="s">
        <v>32</v>
      </c>
      <c r="W152" s="118">
        <f>Assumptions!$B$23</f>
        <v>75</v>
      </c>
      <c r="X152" s="119" t="s">
        <v>5</v>
      </c>
      <c r="Y152" s="120">
        <f>Assumptions!$D$34</f>
        <v>2800</v>
      </c>
      <c r="Z152" s="119" t="s">
        <v>6</v>
      </c>
      <c r="AA152" s="116"/>
      <c r="AB152" s="116"/>
      <c r="AC152" s="121">
        <f>U152*W152*Y152</f>
        <v>840000</v>
      </c>
      <c r="AD152" s="88"/>
      <c r="AE152" s="117">
        <f t="shared" ref="AE152:AE155" si="1">AM143</f>
        <v>4</v>
      </c>
      <c r="AF152" s="95" t="s">
        <v>32</v>
      </c>
      <c r="AG152" s="118">
        <f>Assumptions!$B$23</f>
        <v>75</v>
      </c>
      <c r="AH152" s="119" t="s">
        <v>5</v>
      </c>
      <c r="AI152" s="120">
        <f>Assumptions!$D$35</f>
        <v>3390</v>
      </c>
      <c r="AJ152" s="119" t="s">
        <v>6</v>
      </c>
      <c r="AK152" s="116"/>
      <c r="AL152" s="116"/>
      <c r="AM152" s="121">
        <f>AE152*AG152*AI152</f>
        <v>1017000</v>
      </c>
    </row>
    <row r="153" spans="1:39" ht="11.1" customHeight="1" x14ac:dyDescent="0.25">
      <c r="A153" s="16">
        <f>I144*(100%-C146)</f>
        <v>4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2475</v>
      </c>
      <c r="F153" s="19" t="s">
        <v>6</v>
      </c>
      <c r="G153" s="15"/>
      <c r="H153" s="15"/>
      <c r="I153" s="20">
        <f>A153*C153*E153</f>
        <v>891000</v>
      </c>
      <c r="K153" s="16">
        <f>S144*(100%-M146)</f>
        <v>4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2700</v>
      </c>
      <c r="P153" s="19" t="s">
        <v>6</v>
      </c>
      <c r="Q153" s="15"/>
      <c r="R153" s="15"/>
      <c r="S153" s="20">
        <f>K153*M153*O153</f>
        <v>972000</v>
      </c>
      <c r="U153" s="117">
        <f t="shared" si="0"/>
        <v>4</v>
      </c>
      <c r="V153" s="95" t="s">
        <v>33</v>
      </c>
      <c r="W153" s="118">
        <f>Assumptions!$B$24</f>
        <v>90</v>
      </c>
      <c r="X153" s="119" t="s">
        <v>5</v>
      </c>
      <c r="Y153" s="120">
        <f>Assumptions!$E$34</f>
        <v>2700</v>
      </c>
      <c r="Z153" s="119" t="s">
        <v>6</v>
      </c>
      <c r="AA153" s="116"/>
      <c r="AB153" s="116"/>
      <c r="AC153" s="121">
        <f>U153*W153*Y153</f>
        <v>972000</v>
      </c>
      <c r="AD153" s="88"/>
      <c r="AE153" s="117">
        <f t="shared" si="1"/>
        <v>4</v>
      </c>
      <c r="AF153" s="95" t="s">
        <v>33</v>
      </c>
      <c r="AG153" s="118">
        <f>Assumptions!$B$24</f>
        <v>90</v>
      </c>
      <c r="AH153" s="119" t="s">
        <v>5</v>
      </c>
      <c r="AI153" s="120">
        <f>Assumptions!$E$35</f>
        <v>3337</v>
      </c>
      <c r="AJ153" s="119" t="s">
        <v>6</v>
      </c>
      <c r="AK153" s="116"/>
      <c r="AL153" s="116"/>
      <c r="AM153" s="121">
        <f>AE153*AG153*AI153</f>
        <v>1201320</v>
      </c>
    </row>
    <row r="154" spans="1:39" ht="11.1" customHeight="1" x14ac:dyDescent="0.25">
      <c r="A154" s="16">
        <f>I145*(100%-C146)</f>
        <v>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2475</v>
      </c>
      <c r="F154" s="19" t="s">
        <v>6</v>
      </c>
      <c r="G154" s="15"/>
      <c r="H154" s="15"/>
      <c r="I154" s="20">
        <f>A154*C154*E154</f>
        <v>0</v>
      </c>
      <c r="K154" s="16">
        <f>S145*(100%-M146)</f>
        <v>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2700</v>
      </c>
      <c r="P154" s="19" t="s">
        <v>6</v>
      </c>
      <c r="Q154" s="15"/>
      <c r="R154" s="15"/>
      <c r="S154" s="20">
        <f>K154*M154*O154</f>
        <v>0</v>
      </c>
      <c r="U154" s="117">
        <f t="shared" si="0"/>
        <v>0</v>
      </c>
      <c r="V154" s="95" t="s">
        <v>34</v>
      </c>
      <c r="W154" s="118">
        <f>Assumptions!$B$25</f>
        <v>120</v>
      </c>
      <c r="X154" s="119" t="s">
        <v>5</v>
      </c>
      <c r="Y154" s="120">
        <f>Assumptions!$F$34</f>
        <v>2700</v>
      </c>
      <c r="Z154" s="119" t="s">
        <v>6</v>
      </c>
      <c r="AA154" s="116"/>
      <c r="AB154" s="116"/>
      <c r="AC154" s="121">
        <f>U154*W154*Y154</f>
        <v>0</v>
      </c>
      <c r="AD154" s="88"/>
      <c r="AE154" s="117">
        <f t="shared" si="1"/>
        <v>0</v>
      </c>
      <c r="AF154" s="95" t="s">
        <v>34</v>
      </c>
      <c r="AG154" s="118">
        <f>Assumptions!$B$25</f>
        <v>120</v>
      </c>
      <c r="AH154" s="119" t="s">
        <v>5</v>
      </c>
      <c r="AI154" s="120">
        <f>Assumptions!$F$35</f>
        <v>3122</v>
      </c>
      <c r="AJ154" s="119" t="s">
        <v>6</v>
      </c>
      <c r="AK154" s="116"/>
      <c r="AL154" s="116"/>
      <c r="AM154" s="121">
        <f>AE154*AG154*AI154</f>
        <v>0</v>
      </c>
    </row>
    <row r="155" spans="1:39" ht="11.1" customHeight="1" x14ac:dyDescent="0.25">
      <c r="A155" s="16">
        <f>I146*(100%-C146)</f>
        <v>0</v>
      </c>
      <c r="B155" s="17" t="s">
        <v>35</v>
      </c>
      <c r="C155" s="18">
        <f>Assumptions!$B$26</f>
        <v>164</v>
      </c>
      <c r="D155" s="19" t="s">
        <v>5</v>
      </c>
      <c r="E155" s="7">
        <f>Assumptions!$G$32</f>
        <v>2400</v>
      </c>
      <c r="F155" s="19" t="s">
        <v>6</v>
      </c>
      <c r="G155" s="15"/>
      <c r="H155" s="15"/>
      <c r="I155" s="20">
        <f>A155*C155*E155</f>
        <v>0</v>
      </c>
      <c r="K155" s="16">
        <f>S146*(100%-M146)</f>
        <v>0</v>
      </c>
      <c r="L155" s="17" t="s">
        <v>35</v>
      </c>
      <c r="M155" s="18">
        <f>Assumptions!$B$26</f>
        <v>164</v>
      </c>
      <c r="N155" s="19" t="s">
        <v>5</v>
      </c>
      <c r="O155" s="7">
        <f>Assumptions!$G$33</f>
        <v>2600</v>
      </c>
      <c r="P155" s="19" t="s">
        <v>6</v>
      </c>
      <c r="Q155" s="15"/>
      <c r="R155" s="15"/>
      <c r="S155" s="20">
        <f>K155*M155*O155</f>
        <v>0</v>
      </c>
      <c r="U155" s="117">
        <f t="shared" si="0"/>
        <v>0</v>
      </c>
      <c r="V155" s="95" t="s">
        <v>35</v>
      </c>
      <c r="W155" s="120">
        <f>Assumptions!$B$26</f>
        <v>164</v>
      </c>
      <c r="X155" s="119" t="s">
        <v>5</v>
      </c>
      <c r="Y155" s="120">
        <f>Assumptions!$G$34</f>
        <v>2600</v>
      </c>
      <c r="Z155" s="119" t="s">
        <v>6</v>
      </c>
      <c r="AA155" s="116"/>
      <c r="AB155" s="116"/>
      <c r="AC155" s="121">
        <f>U155*W155*Y155</f>
        <v>0</v>
      </c>
      <c r="AD155" s="88"/>
      <c r="AE155" s="117">
        <f t="shared" si="1"/>
        <v>0</v>
      </c>
      <c r="AF155" s="95" t="s">
        <v>35</v>
      </c>
      <c r="AG155" s="120">
        <f>Assumptions!$B$26</f>
        <v>164</v>
      </c>
      <c r="AH155" s="119" t="s">
        <v>5</v>
      </c>
      <c r="AI155" s="120">
        <f>Assumptions!$G$35</f>
        <v>2906</v>
      </c>
      <c r="AJ155" s="119" t="s">
        <v>6</v>
      </c>
      <c r="AK155" s="116"/>
      <c r="AL155" s="116"/>
      <c r="AM155" s="121">
        <f>AE155*AG155*AI155</f>
        <v>0</v>
      </c>
    </row>
    <row r="156" spans="1:39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U156" s="114"/>
      <c r="V156" s="114"/>
      <c r="W156" s="114"/>
      <c r="X156" s="122"/>
      <c r="Y156" s="114"/>
      <c r="Z156" s="122"/>
      <c r="AA156" s="114"/>
      <c r="AB156" s="114"/>
      <c r="AC156" s="123"/>
      <c r="AD156" s="88"/>
      <c r="AE156" s="114"/>
      <c r="AF156" s="114"/>
      <c r="AG156" s="114"/>
      <c r="AH156" s="122"/>
      <c r="AI156" s="114"/>
      <c r="AJ156" s="122"/>
      <c r="AK156" s="114"/>
      <c r="AL156" s="114"/>
      <c r="AM156" s="123"/>
    </row>
    <row r="157" spans="1:39" ht="11.1" customHeight="1" x14ac:dyDescent="0.25">
      <c r="A157" s="6" t="str">
        <f>Assumptions!$D$12</f>
        <v>Intermediate</v>
      </c>
      <c r="B157" s="6"/>
      <c r="C157" s="9">
        <f>Assumptions!$D$18</f>
        <v>0.6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Intermediate</v>
      </c>
      <c r="L157" s="6"/>
      <c r="M157" s="9">
        <f>Assumptions!$D$18</f>
        <v>0.6</v>
      </c>
      <c r="N157" s="19" t="s">
        <v>63</v>
      </c>
      <c r="O157" s="15"/>
      <c r="P157" s="19"/>
      <c r="Q157" s="15"/>
      <c r="R157" s="15"/>
      <c r="S157" s="23"/>
      <c r="U157" s="91" t="str">
        <f>Assumptions!$D$12</f>
        <v>Intermediate</v>
      </c>
      <c r="V157" s="91"/>
      <c r="W157" s="107">
        <f>Assumptions!$D$18</f>
        <v>0.6</v>
      </c>
      <c r="X157" s="119" t="s">
        <v>63</v>
      </c>
      <c r="Y157" s="116"/>
      <c r="Z157" s="119"/>
      <c r="AA157" s="116"/>
      <c r="AB157" s="116"/>
      <c r="AC157" s="124"/>
      <c r="AD157" s="88"/>
      <c r="AE157" s="91" t="str">
        <f>Assumptions!$D$12</f>
        <v>Intermediate</v>
      </c>
      <c r="AF157" s="91"/>
      <c r="AG157" s="107">
        <f>Assumptions!$D$18</f>
        <v>0.6</v>
      </c>
      <c r="AH157" s="119" t="s">
        <v>63</v>
      </c>
      <c r="AI157" s="116"/>
      <c r="AJ157" s="119"/>
      <c r="AK157" s="116"/>
      <c r="AL157" s="116"/>
      <c r="AM157" s="124"/>
    </row>
    <row r="158" spans="1:39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1440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1620</v>
      </c>
      <c r="P158" s="19" t="s">
        <v>6</v>
      </c>
      <c r="Q158" s="15"/>
      <c r="R158" s="15"/>
      <c r="S158" s="20">
        <f>K158*M158*O158</f>
        <v>0</v>
      </c>
      <c r="U158" s="117">
        <f>X146*W147*0.3</f>
        <v>0</v>
      </c>
      <c r="V158" s="95" t="s">
        <v>31</v>
      </c>
      <c r="W158" s="125">
        <f>W151</f>
        <v>65</v>
      </c>
      <c r="X158" s="119" t="s">
        <v>7</v>
      </c>
      <c r="Y158" s="116">
        <f>Y151*W157</f>
        <v>1620</v>
      </c>
      <c r="Z158" s="119" t="s">
        <v>6</v>
      </c>
      <c r="AA158" s="116"/>
      <c r="AB158" s="116"/>
      <c r="AC158" s="121">
        <f>U158*W158*Y158</f>
        <v>0</v>
      </c>
      <c r="AD158" s="88"/>
      <c r="AE158" s="117">
        <f>AH146*AG147*0.3</f>
        <v>0</v>
      </c>
      <c r="AF158" s="95" t="s">
        <v>31</v>
      </c>
      <c r="AG158" s="125">
        <f>AG151</f>
        <v>65</v>
      </c>
      <c r="AH158" s="119" t="s">
        <v>7</v>
      </c>
      <c r="AI158" s="116">
        <f>AI151*AG157</f>
        <v>1711.8</v>
      </c>
      <c r="AJ158" s="119" t="s">
        <v>6</v>
      </c>
      <c r="AK158" s="116"/>
      <c r="AL158" s="116"/>
      <c r="AM158" s="121">
        <f>AE158*AG158*AI158</f>
        <v>0</v>
      </c>
    </row>
    <row r="159" spans="1:39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1530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1680</v>
      </c>
      <c r="P159" s="19" t="s">
        <v>6</v>
      </c>
      <c r="Q159" s="15"/>
      <c r="R159" s="15"/>
      <c r="S159" s="20">
        <f>K159*M159*O159</f>
        <v>0</v>
      </c>
      <c r="U159" s="117">
        <f>X146*W147*0.5</f>
        <v>0</v>
      </c>
      <c r="V159" s="95" t="s">
        <v>64</v>
      </c>
      <c r="W159" s="125">
        <f>W152</f>
        <v>75</v>
      </c>
      <c r="X159" s="119" t="s">
        <v>7</v>
      </c>
      <c r="Y159" s="116">
        <f>Y152*W157</f>
        <v>1680</v>
      </c>
      <c r="Z159" s="119" t="s">
        <v>6</v>
      </c>
      <c r="AA159" s="116"/>
      <c r="AB159" s="116"/>
      <c r="AC159" s="121">
        <f>U159*W159*Y159</f>
        <v>0</v>
      </c>
      <c r="AD159" s="88"/>
      <c r="AE159" s="117">
        <f>AH146*AG147*0.5</f>
        <v>0</v>
      </c>
      <c r="AF159" s="95" t="s">
        <v>64</v>
      </c>
      <c r="AG159" s="125">
        <f>AG152</f>
        <v>75</v>
      </c>
      <c r="AH159" s="119" t="s">
        <v>7</v>
      </c>
      <c r="AI159" s="116">
        <f>AI152*AG157</f>
        <v>2034</v>
      </c>
      <c r="AJ159" s="119" t="s">
        <v>6</v>
      </c>
      <c r="AK159" s="116"/>
      <c r="AL159" s="116"/>
      <c r="AM159" s="121">
        <f>AE159*AG159*AI159</f>
        <v>0</v>
      </c>
    </row>
    <row r="160" spans="1:39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1485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1620</v>
      </c>
      <c r="P160" s="19" t="s">
        <v>6</v>
      </c>
      <c r="Q160" s="15"/>
      <c r="R160" s="15"/>
      <c r="S160" s="20">
        <f>K160*M160*O160</f>
        <v>0</v>
      </c>
      <c r="U160" s="117">
        <f>X146*W147*0.2</f>
        <v>0</v>
      </c>
      <c r="V160" s="95" t="s">
        <v>65</v>
      </c>
      <c r="W160" s="125">
        <f>W153</f>
        <v>90</v>
      </c>
      <c r="X160" s="119" t="s">
        <v>7</v>
      </c>
      <c r="Y160" s="116">
        <f>Y153*W157</f>
        <v>1620</v>
      </c>
      <c r="Z160" s="119" t="s">
        <v>6</v>
      </c>
      <c r="AA160" s="116"/>
      <c r="AB160" s="116"/>
      <c r="AC160" s="121">
        <f>U160*W160*Y160</f>
        <v>0</v>
      </c>
      <c r="AD160" s="88"/>
      <c r="AE160" s="117">
        <f>AH146*AG147*0.2</f>
        <v>0</v>
      </c>
      <c r="AF160" s="95" t="s">
        <v>65</v>
      </c>
      <c r="AG160" s="125">
        <f>AG153</f>
        <v>90</v>
      </c>
      <c r="AH160" s="119" t="s">
        <v>7</v>
      </c>
      <c r="AI160" s="116">
        <f>AI153*AG157</f>
        <v>2002.1999999999998</v>
      </c>
      <c r="AJ160" s="119" t="s">
        <v>6</v>
      </c>
      <c r="AK160" s="116"/>
      <c r="AL160" s="116"/>
      <c r="AM160" s="121">
        <f>AE160*AG160*AI160</f>
        <v>0</v>
      </c>
    </row>
    <row r="161" spans="1:39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U161" s="126"/>
      <c r="V161" s="114"/>
      <c r="W161" s="127"/>
      <c r="X161" s="122"/>
      <c r="Y161" s="114"/>
      <c r="Z161" s="122"/>
      <c r="AA161" s="114"/>
      <c r="AB161" s="114"/>
      <c r="AC161" s="128"/>
      <c r="AD161" s="88"/>
      <c r="AE161" s="126"/>
      <c r="AF161" s="114"/>
      <c r="AG161" s="127"/>
      <c r="AH161" s="122"/>
      <c r="AI161" s="114"/>
      <c r="AJ161" s="122"/>
      <c r="AK161" s="114"/>
      <c r="AL161" s="114"/>
      <c r="AM161" s="128"/>
    </row>
    <row r="162" spans="1:39" ht="11.1" customHeight="1" x14ac:dyDescent="0.25">
      <c r="A162" s="6" t="str">
        <f>Assumptions!$E$12</f>
        <v>Social Rent</v>
      </c>
      <c r="B162" s="6"/>
      <c r="C162" s="9">
        <f>Assumptions!$E$18</f>
        <v>0.4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Social Rent</v>
      </c>
      <c r="L162" s="6"/>
      <c r="M162" s="9">
        <f>Assumptions!$E$18</f>
        <v>0.4</v>
      </c>
      <c r="N162" s="19" t="s">
        <v>63</v>
      </c>
      <c r="O162" s="15"/>
      <c r="P162" s="19"/>
      <c r="Q162" s="15"/>
      <c r="R162" s="15"/>
      <c r="S162" s="23"/>
      <c r="U162" s="91" t="str">
        <f>Assumptions!$E$12</f>
        <v>Social Rent</v>
      </c>
      <c r="V162" s="91"/>
      <c r="W162" s="107">
        <f>Assumptions!$E$18</f>
        <v>0.4</v>
      </c>
      <c r="X162" s="119" t="s">
        <v>63</v>
      </c>
      <c r="Y162" s="116"/>
      <c r="Z162" s="119"/>
      <c r="AA162" s="116"/>
      <c r="AB162" s="116"/>
      <c r="AC162" s="124"/>
      <c r="AD162" s="88"/>
      <c r="AE162" s="91" t="str">
        <f>Assumptions!$E$12</f>
        <v>Social Rent</v>
      </c>
      <c r="AF162" s="91"/>
      <c r="AG162" s="107">
        <f>Assumptions!$E$18</f>
        <v>0.4</v>
      </c>
      <c r="AH162" s="119" t="s">
        <v>63</v>
      </c>
      <c r="AI162" s="116"/>
      <c r="AJ162" s="119"/>
      <c r="AK162" s="116"/>
      <c r="AL162" s="116"/>
      <c r="AM162" s="124"/>
    </row>
    <row r="163" spans="1:39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960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1080</v>
      </c>
      <c r="P163" s="19" t="s">
        <v>6</v>
      </c>
      <c r="Q163" s="15"/>
      <c r="R163" s="15"/>
      <c r="S163" s="20">
        <f>K163*M163*O163</f>
        <v>0</v>
      </c>
      <c r="U163" s="117">
        <f>X146*Y147*0.3</f>
        <v>0</v>
      </c>
      <c r="V163" s="95" t="s">
        <v>31</v>
      </c>
      <c r="W163" s="125">
        <f>W151</f>
        <v>65</v>
      </c>
      <c r="X163" s="119" t="s">
        <v>66</v>
      </c>
      <c r="Y163" s="116">
        <f>Y151*W162</f>
        <v>1080</v>
      </c>
      <c r="Z163" s="119" t="s">
        <v>6</v>
      </c>
      <c r="AA163" s="116"/>
      <c r="AB163" s="116"/>
      <c r="AC163" s="121">
        <f>U163*W163*Y163</f>
        <v>0</v>
      </c>
      <c r="AD163" s="88"/>
      <c r="AE163" s="117">
        <f>AH146*AI147*0.3</f>
        <v>0</v>
      </c>
      <c r="AF163" s="95" t="s">
        <v>31</v>
      </c>
      <c r="AG163" s="125">
        <f>AG151</f>
        <v>65</v>
      </c>
      <c r="AH163" s="119" t="s">
        <v>66</v>
      </c>
      <c r="AI163" s="116">
        <f>AI151*AG162</f>
        <v>1141.2</v>
      </c>
      <c r="AJ163" s="119" t="s">
        <v>6</v>
      </c>
      <c r="AK163" s="116"/>
      <c r="AL163" s="116"/>
      <c r="AM163" s="121">
        <f>AE163*AG163*AI163</f>
        <v>0</v>
      </c>
    </row>
    <row r="164" spans="1:39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1020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1120</v>
      </c>
      <c r="P164" s="19" t="s">
        <v>6</v>
      </c>
      <c r="Q164" s="15"/>
      <c r="R164" s="15"/>
      <c r="S164" s="20">
        <f>K164*M164*O164</f>
        <v>0</v>
      </c>
      <c r="U164" s="117">
        <f>X146*Y147*0.5</f>
        <v>0</v>
      </c>
      <c r="V164" s="95" t="s">
        <v>64</v>
      </c>
      <c r="W164" s="125">
        <f>W152</f>
        <v>75</v>
      </c>
      <c r="X164" s="119" t="s">
        <v>66</v>
      </c>
      <c r="Y164" s="116">
        <f>Y152*W162</f>
        <v>1120</v>
      </c>
      <c r="Z164" s="119" t="s">
        <v>6</v>
      </c>
      <c r="AA164" s="116"/>
      <c r="AB164" s="116"/>
      <c r="AC164" s="121">
        <f>U164*W164*Y164</f>
        <v>0</v>
      </c>
      <c r="AD164" s="88"/>
      <c r="AE164" s="117">
        <f>AH146*AI147*0.5</f>
        <v>0</v>
      </c>
      <c r="AF164" s="95" t="s">
        <v>64</v>
      </c>
      <c r="AG164" s="125">
        <f>AG152</f>
        <v>75</v>
      </c>
      <c r="AH164" s="119" t="s">
        <v>66</v>
      </c>
      <c r="AI164" s="116">
        <f>AI152*AG162</f>
        <v>1356</v>
      </c>
      <c r="AJ164" s="119" t="s">
        <v>6</v>
      </c>
      <c r="AK164" s="116"/>
      <c r="AL164" s="116"/>
      <c r="AM164" s="121">
        <f>AE164*AG164*AI164</f>
        <v>0</v>
      </c>
    </row>
    <row r="165" spans="1:39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990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1080</v>
      </c>
      <c r="P165" s="19" t="s">
        <v>6</v>
      </c>
      <c r="Q165" s="15"/>
      <c r="R165" s="15"/>
      <c r="S165" s="20">
        <f>K165*M165*O165</f>
        <v>0</v>
      </c>
      <c r="U165" s="117">
        <f>X146*Y147*0.2</f>
        <v>0</v>
      </c>
      <c r="V165" s="95" t="s">
        <v>65</v>
      </c>
      <c r="W165" s="125">
        <f>W153</f>
        <v>90</v>
      </c>
      <c r="X165" s="119" t="s">
        <v>66</v>
      </c>
      <c r="Y165" s="116">
        <f>Y153*W162</f>
        <v>1080</v>
      </c>
      <c r="Z165" s="119" t="s">
        <v>6</v>
      </c>
      <c r="AA165" s="116"/>
      <c r="AB165" s="116"/>
      <c r="AC165" s="121">
        <f>U165*W165*Y165</f>
        <v>0</v>
      </c>
      <c r="AD165" s="88"/>
      <c r="AE165" s="117">
        <f>AH146*AI147*0.2</f>
        <v>0</v>
      </c>
      <c r="AF165" s="95" t="s">
        <v>65</v>
      </c>
      <c r="AG165" s="125">
        <f>AG153</f>
        <v>90</v>
      </c>
      <c r="AH165" s="119" t="s">
        <v>66</v>
      </c>
      <c r="AI165" s="116">
        <f>AI153*AG162</f>
        <v>1334.8000000000002</v>
      </c>
      <c r="AJ165" s="119" t="s">
        <v>6</v>
      </c>
      <c r="AK165" s="116"/>
      <c r="AL165" s="116"/>
      <c r="AM165" s="121">
        <f>AE165*AG165*AI165</f>
        <v>0</v>
      </c>
    </row>
    <row r="166" spans="1:39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U166" s="126"/>
      <c r="V166" s="114"/>
      <c r="W166" s="127"/>
      <c r="X166" s="122"/>
      <c r="Y166" s="114"/>
      <c r="Z166" s="122"/>
      <c r="AA166" s="114"/>
      <c r="AB166" s="114"/>
      <c r="AC166" s="128"/>
      <c r="AD166" s="88"/>
      <c r="AE166" s="126"/>
      <c r="AF166" s="114"/>
      <c r="AG166" s="127"/>
      <c r="AH166" s="122"/>
      <c r="AI166" s="114"/>
      <c r="AJ166" s="122"/>
      <c r="AK166" s="114"/>
      <c r="AL166" s="114"/>
      <c r="AM166" s="128"/>
    </row>
    <row r="167" spans="1:39" ht="11.1" customHeight="1" x14ac:dyDescent="0.25">
      <c r="A167" s="6" t="str">
        <f>Assumptions!$F$12</f>
        <v>Affordable Rent</v>
      </c>
      <c r="B167" s="6"/>
      <c r="C167" s="9">
        <f>Assumptions!$F$18</f>
        <v>0.5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Affordable Rent</v>
      </c>
      <c r="L167" s="6"/>
      <c r="M167" s="9">
        <f>Assumptions!$F$18</f>
        <v>0.5</v>
      </c>
      <c r="N167" s="19" t="s">
        <v>63</v>
      </c>
      <c r="O167" s="15"/>
      <c r="P167" s="19"/>
      <c r="Q167" s="15"/>
      <c r="R167" s="15"/>
      <c r="S167" s="23"/>
      <c r="U167" s="91" t="str">
        <f>Assumptions!$F$12</f>
        <v>Affordable Rent</v>
      </c>
      <c r="V167" s="91"/>
      <c r="W167" s="107">
        <f>Assumptions!$F$18</f>
        <v>0.5</v>
      </c>
      <c r="X167" s="119" t="s">
        <v>63</v>
      </c>
      <c r="Y167" s="116"/>
      <c r="Z167" s="119"/>
      <c r="AA167" s="116"/>
      <c r="AB167" s="116"/>
      <c r="AC167" s="124"/>
      <c r="AD167" s="88"/>
      <c r="AE167" s="91" t="str">
        <f>Assumptions!$F$12</f>
        <v>Affordable Rent</v>
      </c>
      <c r="AF167" s="91"/>
      <c r="AG167" s="107">
        <f>Assumptions!$F$18</f>
        <v>0.5</v>
      </c>
      <c r="AH167" s="119" t="s">
        <v>63</v>
      </c>
      <c r="AI167" s="116"/>
      <c r="AJ167" s="119"/>
      <c r="AK167" s="116"/>
      <c r="AL167" s="116"/>
      <c r="AM167" s="124"/>
    </row>
    <row r="168" spans="1:39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1200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1350</v>
      </c>
      <c r="P168" s="19" t="s">
        <v>6</v>
      </c>
      <c r="Q168" s="15"/>
      <c r="R168" s="15"/>
      <c r="S168" s="20">
        <f>K168*M168*O168</f>
        <v>0</v>
      </c>
      <c r="U168" s="117">
        <f>X146*AA147*0.3</f>
        <v>0</v>
      </c>
      <c r="V168" s="95" t="s">
        <v>31</v>
      </c>
      <c r="W168" s="125">
        <f>W151</f>
        <v>65</v>
      </c>
      <c r="X168" s="119" t="s">
        <v>66</v>
      </c>
      <c r="Y168" s="116">
        <f>Y151*W167</f>
        <v>1350</v>
      </c>
      <c r="Z168" s="119" t="s">
        <v>6</v>
      </c>
      <c r="AA168" s="116"/>
      <c r="AB168" s="116"/>
      <c r="AC168" s="121">
        <f>U168*W168*Y168</f>
        <v>0</v>
      </c>
      <c r="AD168" s="88"/>
      <c r="AE168" s="117">
        <f>AH146*AK147*0.3</f>
        <v>0</v>
      </c>
      <c r="AF168" s="95" t="s">
        <v>31</v>
      </c>
      <c r="AG168" s="125">
        <f>AG151</f>
        <v>65</v>
      </c>
      <c r="AH168" s="119" t="s">
        <v>66</v>
      </c>
      <c r="AI168" s="116">
        <f>AI151*AG167</f>
        <v>1426.5</v>
      </c>
      <c r="AJ168" s="119" t="s">
        <v>6</v>
      </c>
      <c r="AK168" s="116"/>
      <c r="AL168" s="116"/>
      <c r="AM168" s="121">
        <f>AE168*AG168*AI168</f>
        <v>0</v>
      </c>
    </row>
    <row r="169" spans="1:39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1275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1400</v>
      </c>
      <c r="P169" s="19" t="s">
        <v>6</v>
      </c>
      <c r="Q169" s="15"/>
      <c r="R169" s="15"/>
      <c r="S169" s="20">
        <f>K169*M169*O169</f>
        <v>0</v>
      </c>
      <c r="U169" s="117">
        <f>X146*AA147*0.5</f>
        <v>0</v>
      </c>
      <c r="V169" s="95" t="s">
        <v>64</v>
      </c>
      <c r="W169" s="125">
        <f>W152</f>
        <v>75</v>
      </c>
      <c r="X169" s="119" t="s">
        <v>66</v>
      </c>
      <c r="Y169" s="116">
        <f>Y152*W167</f>
        <v>1400</v>
      </c>
      <c r="Z169" s="119" t="s">
        <v>6</v>
      </c>
      <c r="AA169" s="116"/>
      <c r="AB169" s="116"/>
      <c r="AC169" s="121">
        <f>U169*W169*Y169</f>
        <v>0</v>
      </c>
      <c r="AD169" s="88"/>
      <c r="AE169" s="117">
        <f>AH146*AK147*0.5</f>
        <v>0</v>
      </c>
      <c r="AF169" s="95" t="s">
        <v>64</v>
      </c>
      <c r="AG169" s="125">
        <f>AG152</f>
        <v>75</v>
      </c>
      <c r="AH169" s="119" t="s">
        <v>66</v>
      </c>
      <c r="AI169" s="116">
        <f>AI152*AG167</f>
        <v>1695</v>
      </c>
      <c r="AJ169" s="119" t="s">
        <v>6</v>
      </c>
      <c r="AK169" s="116"/>
      <c r="AL169" s="116"/>
      <c r="AM169" s="121">
        <f>AE169*AG169*AI169</f>
        <v>0</v>
      </c>
    </row>
    <row r="170" spans="1:39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1237.5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1350</v>
      </c>
      <c r="P170" s="19" t="s">
        <v>6</v>
      </c>
      <c r="Q170" s="15"/>
      <c r="R170" s="15"/>
      <c r="S170" s="20">
        <f>K170*M170*O170</f>
        <v>0</v>
      </c>
      <c r="U170" s="117">
        <f>X146*AA147*0.2</f>
        <v>0</v>
      </c>
      <c r="V170" s="95" t="s">
        <v>65</v>
      </c>
      <c r="W170" s="125">
        <f>W153</f>
        <v>90</v>
      </c>
      <c r="X170" s="119" t="s">
        <v>66</v>
      </c>
      <c r="Y170" s="116">
        <f>Y153*W167</f>
        <v>1350</v>
      </c>
      <c r="Z170" s="119" t="s">
        <v>6</v>
      </c>
      <c r="AA170" s="116"/>
      <c r="AB170" s="116"/>
      <c r="AC170" s="121">
        <f>U170*W170*Y170</f>
        <v>0</v>
      </c>
      <c r="AD170" s="88"/>
      <c r="AE170" s="117">
        <f>AH146*AK147*0.2</f>
        <v>0</v>
      </c>
      <c r="AF170" s="95" t="s">
        <v>65</v>
      </c>
      <c r="AG170" s="125">
        <f>AG153</f>
        <v>90</v>
      </c>
      <c r="AH170" s="119" t="s">
        <v>66</v>
      </c>
      <c r="AI170" s="116">
        <f>AI153*AG167</f>
        <v>1668.5</v>
      </c>
      <c r="AJ170" s="119" t="s">
        <v>6</v>
      </c>
      <c r="AK170" s="116"/>
      <c r="AL170" s="116"/>
      <c r="AM170" s="121">
        <f>AE170*AG170*AI170</f>
        <v>0</v>
      </c>
    </row>
    <row r="171" spans="1:39" ht="11.1" customHeight="1" x14ac:dyDescent="0.25">
      <c r="A171" s="28">
        <f>SUM(A151:A170)</f>
        <v>8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8</v>
      </c>
      <c r="L171" s="21" t="s">
        <v>67</v>
      </c>
      <c r="M171" s="13"/>
      <c r="N171" s="13"/>
      <c r="O171" s="13"/>
      <c r="P171" s="13"/>
      <c r="Q171" s="13"/>
      <c r="R171" s="13"/>
      <c r="S171" s="22"/>
      <c r="U171" s="129">
        <f>SUM(U151:U170)</f>
        <v>8</v>
      </c>
      <c r="V171" s="122" t="s">
        <v>67</v>
      </c>
      <c r="W171" s="114"/>
      <c r="X171" s="114"/>
      <c r="Y171" s="114"/>
      <c r="Z171" s="114"/>
      <c r="AA171" s="114"/>
      <c r="AB171" s="114"/>
      <c r="AC171" s="123"/>
      <c r="AD171" s="88"/>
      <c r="AE171" s="129">
        <f>SUM(AE151:AE170)</f>
        <v>8</v>
      </c>
      <c r="AF171" s="122" t="s">
        <v>67</v>
      </c>
      <c r="AG171" s="114"/>
      <c r="AH171" s="114"/>
      <c r="AI171" s="114"/>
      <c r="AJ171" s="114"/>
      <c r="AK171" s="114"/>
      <c r="AL171" s="114"/>
      <c r="AM171" s="123"/>
    </row>
    <row r="172" spans="1:39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1656000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1812000</v>
      </c>
      <c r="U172" s="113" t="s">
        <v>4</v>
      </c>
      <c r="V172" s="114"/>
      <c r="W172" s="114"/>
      <c r="X172" s="114"/>
      <c r="Y172" s="114"/>
      <c r="Z172" s="114"/>
      <c r="AA172" s="114"/>
      <c r="AB172" s="114"/>
      <c r="AC172" s="130">
        <f>SUM(AC151:AC170)</f>
        <v>1812000</v>
      </c>
      <c r="AD172" s="88"/>
      <c r="AE172" s="113" t="s">
        <v>4</v>
      </c>
      <c r="AF172" s="114"/>
      <c r="AG172" s="114"/>
      <c r="AH172" s="114"/>
      <c r="AI172" s="114"/>
      <c r="AJ172" s="114"/>
      <c r="AK172" s="114"/>
      <c r="AL172" s="114"/>
      <c r="AM172" s="130">
        <f>SUM(AM151:AM170)</f>
        <v>2218320</v>
      </c>
    </row>
    <row r="173" spans="1:39" ht="11.1" customHeight="1" x14ac:dyDescent="0.25"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</row>
    <row r="174" spans="1:39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U174" s="113" t="s">
        <v>8</v>
      </c>
      <c r="V174" s="114"/>
      <c r="W174" s="114"/>
      <c r="X174" s="114"/>
      <c r="Y174" s="114"/>
      <c r="Z174" s="114"/>
      <c r="AA174" s="114"/>
      <c r="AB174" s="114"/>
      <c r="AC174" s="128"/>
      <c r="AD174" s="88"/>
      <c r="AE174" s="113" t="s">
        <v>8</v>
      </c>
      <c r="AF174" s="114"/>
      <c r="AG174" s="114"/>
      <c r="AH174" s="114"/>
      <c r="AI174" s="114"/>
      <c r="AJ174" s="114"/>
      <c r="AK174" s="114"/>
      <c r="AL174" s="114"/>
      <c r="AM174" s="128"/>
    </row>
    <row r="175" spans="1:39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U175" s="90" t="s">
        <v>9</v>
      </c>
      <c r="V175" s="95"/>
      <c r="W175" s="131"/>
      <c r="X175" s="119"/>
      <c r="Y175" s="120"/>
      <c r="Z175" s="119"/>
      <c r="AA175" s="116"/>
      <c r="AB175" s="116"/>
      <c r="AC175" s="121"/>
      <c r="AD175" s="88"/>
      <c r="AE175" s="90" t="s">
        <v>9</v>
      </c>
      <c r="AF175" s="95"/>
      <c r="AG175" s="131"/>
      <c r="AH175" s="119"/>
      <c r="AI175" s="120"/>
      <c r="AJ175" s="119"/>
      <c r="AK175" s="116"/>
      <c r="AL175" s="116"/>
      <c r="AM175" s="121"/>
    </row>
    <row r="176" spans="1:39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U176" s="91"/>
      <c r="V176" s="95"/>
      <c r="W176" s="131"/>
      <c r="X176" s="119"/>
      <c r="Y176" s="120"/>
      <c r="Z176" s="119"/>
      <c r="AA176" s="116"/>
      <c r="AB176" s="116"/>
      <c r="AC176" s="121"/>
      <c r="AD176" s="88"/>
      <c r="AE176" s="91"/>
      <c r="AF176" s="95"/>
      <c r="AG176" s="131"/>
      <c r="AH176" s="119"/>
      <c r="AI176" s="120"/>
      <c r="AJ176" s="119"/>
      <c r="AK176" s="116"/>
      <c r="AL176" s="116"/>
      <c r="AM176" s="121"/>
    </row>
    <row r="177" spans="1:39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U177" s="91"/>
      <c r="V177" s="95"/>
      <c r="W177" s="131"/>
      <c r="X177" s="119"/>
      <c r="Y177" s="120"/>
      <c r="Z177" s="119"/>
      <c r="AA177" s="116"/>
      <c r="AB177" s="116"/>
      <c r="AC177" s="121"/>
      <c r="AD177" s="88"/>
      <c r="AE177" s="91"/>
      <c r="AF177" s="95"/>
      <c r="AG177" s="131"/>
      <c r="AH177" s="119"/>
      <c r="AI177" s="120"/>
      <c r="AJ177" s="119"/>
      <c r="AK177" s="116"/>
      <c r="AL177" s="116"/>
      <c r="AM177" s="121"/>
    </row>
    <row r="178" spans="1:39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U178" s="91"/>
      <c r="V178" s="95"/>
      <c r="W178" s="131"/>
      <c r="X178" s="119"/>
      <c r="Y178" s="120"/>
      <c r="Z178" s="119"/>
      <c r="AA178" s="116"/>
      <c r="AB178" s="116"/>
      <c r="AC178" s="121"/>
      <c r="AD178" s="88"/>
      <c r="AE178" s="91"/>
      <c r="AF178" s="95"/>
      <c r="AG178" s="131"/>
      <c r="AH178" s="119"/>
      <c r="AI178" s="120"/>
      <c r="AJ178" s="119"/>
      <c r="AK178" s="116"/>
      <c r="AL178" s="116"/>
      <c r="AM178" s="121"/>
    </row>
    <row r="179" spans="1:39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U179" s="111"/>
      <c r="V179" s="95"/>
      <c r="W179" s="131"/>
      <c r="X179" s="119"/>
      <c r="Y179" s="120"/>
      <c r="Z179" s="119"/>
      <c r="AA179" s="133"/>
      <c r="AB179" s="134"/>
      <c r="AC179" s="121"/>
      <c r="AD179" s="88"/>
      <c r="AE179" s="111"/>
      <c r="AF179" s="95"/>
      <c r="AG179" s="131"/>
      <c r="AH179" s="119"/>
      <c r="AI179" s="120"/>
      <c r="AJ179" s="119"/>
      <c r="AK179" s="133"/>
      <c r="AL179" s="134"/>
      <c r="AM179" s="121"/>
    </row>
    <row r="180" spans="1:39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U180" s="91"/>
      <c r="V180" s="91"/>
      <c r="W180" s="116"/>
      <c r="X180" s="135"/>
      <c r="Y180" s="136"/>
      <c r="Z180" s="119"/>
      <c r="AA180" s="116"/>
      <c r="AB180" s="116"/>
      <c r="AC180" s="121"/>
      <c r="AD180" s="88"/>
      <c r="AE180" s="91"/>
      <c r="AF180" s="91"/>
      <c r="AG180" s="116"/>
      <c r="AH180" s="135"/>
      <c r="AI180" s="136"/>
      <c r="AJ180" s="119"/>
      <c r="AK180" s="116"/>
      <c r="AL180" s="116"/>
      <c r="AM180" s="121"/>
    </row>
    <row r="181" spans="1:39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U181" s="113" t="s">
        <v>10</v>
      </c>
      <c r="V181" s="114"/>
      <c r="W181" s="114"/>
      <c r="X181" s="122"/>
      <c r="Y181" s="114"/>
      <c r="Z181" s="122"/>
      <c r="AA181" s="114"/>
      <c r="AB181" s="114"/>
      <c r="AC181" s="128"/>
      <c r="AD181" s="88"/>
      <c r="AE181" s="113" t="s">
        <v>10</v>
      </c>
      <c r="AF181" s="114"/>
      <c r="AG181" s="114"/>
      <c r="AH181" s="122"/>
      <c r="AI181" s="114"/>
      <c r="AJ181" s="122"/>
      <c r="AK181" s="114"/>
      <c r="AL181" s="114"/>
      <c r="AM181" s="128"/>
    </row>
    <row r="182" spans="1:39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1890.6</v>
      </c>
      <c r="F182" s="119" t="s">
        <v>6</v>
      </c>
      <c r="G182" s="138"/>
      <c r="H182" s="119"/>
      <c r="I182" s="121">
        <f>A182*C182*E182</f>
        <v>0</v>
      </c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1890.6</v>
      </c>
      <c r="P182" s="119" t="s">
        <v>6</v>
      </c>
      <c r="Q182" s="138"/>
      <c r="R182" s="119"/>
      <c r="S182" s="121">
        <f>K182*M182*O182</f>
        <v>0</v>
      </c>
      <c r="U182" s="117">
        <f>U151+U158+U163+U168</f>
        <v>0</v>
      </c>
      <c r="V182" s="95" t="s">
        <v>31</v>
      </c>
      <c r="W182" s="116">
        <f>W151</f>
        <v>65</v>
      </c>
      <c r="X182" s="119" t="s">
        <v>66</v>
      </c>
      <c r="Y182" s="120">
        <f>Assumptions!$G$22*Assumptions!$D$22</f>
        <v>1890.6</v>
      </c>
      <c r="Z182" s="119" t="s">
        <v>6</v>
      </c>
      <c r="AA182" s="138"/>
      <c r="AB182" s="119"/>
      <c r="AC182" s="121">
        <f>U182*W182*Y182</f>
        <v>0</v>
      </c>
      <c r="AD182" s="88"/>
      <c r="AE182" s="117">
        <f>AE151+AE158+AE163+AE168</f>
        <v>0</v>
      </c>
      <c r="AF182" s="95" t="s">
        <v>31</v>
      </c>
      <c r="AG182" s="116">
        <f>AG151</f>
        <v>65</v>
      </c>
      <c r="AH182" s="119" t="s">
        <v>66</v>
      </c>
      <c r="AI182" s="120">
        <f>Assumptions!$G$22*Assumptions!$D$22</f>
        <v>1890.6</v>
      </c>
      <c r="AJ182" s="119" t="s">
        <v>6</v>
      </c>
      <c r="AK182" s="138"/>
      <c r="AL182" s="119"/>
      <c r="AM182" s="121">
        <f>AE182*AG182*AI182</f>
        <v>0</v>
      </c>
    </row>
    <row r="183" spans="1:39" ht="11.1" customHeight="1" x14ac:dyDescent="0.25">
      <c r="A183" s="16">
        <f>A152+A159+A164+A169</f>
        <v>4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1120</v>
      </c>
      <c r="F183" s="19" t="s">
        <v>6</v>
      </c>
      <c r="G183" s="15"/>
      <c r="H183" s="15"/>
      <c r="I183" s="20">
        <f>A183*C183*E183</f>
        <v>336000</v>
      </c>
      <c r="K183" s="16">
        <f>K152+K159+K164+K169</f>
        <v>4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1120</v>
      </c>
      <c r="P183" s="19" t="s">
        <v>6</v>
      </c>
      <c r="Q183" s="15"/>
      <c r="R183" s="15"/>
      <c r="S183" s="20">
        <f>K183*M183*O183</f>
        <v>336000</v>
      </c>
      <c r="U183" s="117">
        <f>U152+U159+U164+U169</f>
        <v>4</v>
      </c>
      <c r="V183" s="95" t="s">
        <v>74</v>
      </c>
      <c r="W183" s="116">
        <f>W152</f>
        <v>75</v>
      </c>
      <c r="X183" s="119" t="s">
        <v>66</v>
      </c>
      <c r="Y183" s="120">
        <f>Assumptions!$G$23</f>
        <v>1120</v>
      </c>
      <c r="Z183" s="119" t="s">
        <v>6</v>
      </c>
      <c r="AA183" s="116"/>
      <c r="AB183" s="116"/>
      <c r="AC183" s="121">
        <f>U183*W183*Y183</f>
        <v>336000</v>
      </c>
      <c r="AD183" s="88"/>
      <c r="AE183" s="117">
        <f>AE152+AE159+AE164+AE169</f>
        <v>4</v>
      </c>
      <c r="AF183" s="95" t="s">
        <v>74</v>
      </c>
      <c r="AG183" s="116">
        <f>AG152</f>
        <v>75</v>
      </c>
      <c r="AH183" s="119" t="s">
        <v>66</v>
      </c>
      <c r="AI183" s="120">
        <f>Assumptions!$G$23</f>
        <v>1120</v>
      </c>
      <c r="AJ183" s="119" t="s">
        <v>6</v>
      </c>
      <c r="AK183" s="116"/>
      <c r="AL183" s="116"/>
      <c r="AM183" s="121">
        <f>AE183*AG183*AI183</f>
        <v>336000</v>
      </c>
    </row>
    <row r="184" spans="1:39" ht="11.1" customHeight="1" x14ac:dyDescent="0.25">
      <c r="A184" s="16">
        <f>A153+A160+A165+A170</f>
        <v>4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1120</v>
      </c>
      <c r="F184" s="19" t="s">
        <v>6</v>
      </c>
      <c r="G184" s="15"/>
      <c r="H184" s="15"/>
      <c r="I184" s="20">
        <f>A184*C184*E184</f>
        <v>403200</v>
      </c>
      <c r="K184" s="16">
        <f>K153+K160+K165+K170</f>
        <v>4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1120</v>
      </c>
      <c r="P184" s="19" t="s">
        <v>6</v>
      </c>
      <c r="Q184" s="15"/>
      <c r="R184" s="15"/>
      <c r="S184" s="20">
        <f>K184*M184*O184</f>
        <v>403200</v>
      </c>
      <c r="U184" s="117">
        <f>U153+U160+U165+U170</f>
        <v>4</v>
      </c>
      <c r="V184" s="95" t="s">
        <v>75</v>
      </c>
      <c r="W184" s="116">
        <f>W153</f>
        <v>90</v>
      </c>
      <c r="X184" s="119" t="s">
        <v>7</v>
      </c>
      <c r="Y184" s="120">
        <f>Assumptions!$G$24</f>
        <v>1120</v>
      </c>
      <c r="Z184" s="119" t="s">
        <v>6</v>
      </c>
      <c r="AA184" s="116"/>
      <c r="AB184" s="116"/>
      <c r="AC184" s="121">
        <f>U184*W184*Y184</f>
        <v>403200</v>
      </c>
      <c r="AD184" s="88"/>
      <c r="AE184" s="117">
        <f>AE153+AE160+AE165+AE170</f>
        <v>4</v>
      </c>
      <c r="AF184" s="95" t="s">
        <v>75</v>
      </c>
      <c r="AG184" s="116">
        <f>AG153</f>
        <v>90</v>
      </c>
      <c r="AH184" s="119" t="s">
        <v>7</v>
      </c>
      <c r="AI184" s="120">
        <f>Assumptions!$G$24</f>
        <v>1120</v>
      </c>
      <c r="AJ184" s="119" t="s">
        <v>6</v>
      </c>
      <c r="AK184" s="116"/>
      <c r="AL184" s="116"/>
      <c r="AM184" s="121">
        <f>AE184*AG184*AI184</f>
        <v>403200</v>
      </c>
    </row>
    <row r="185" spans="1:39" ht="11.1" customHeight="1" x14ac:dyDescent="0.25">
      <c r="A185" s="16">
        <f>A154</f>
        <v>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1120</v>
      </c>
      <c r="F185" s="19" t="s">
        <v>6</v>
      </c>
      <c r="G185" s="15"/>
      <c r="H185" s="15"/>
      <c r="I185" s="20">
        <f>A185*C185*E185</f>
        <v>0</v>
      </c>
      <c r="K185" s="16">
        <f>K154</f>
        <v>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1120</v>
      </c>
      <c r="P185" s="19" t="s">
        <v>6</v>
      </c>
      <c r="Q185" s="15"/>
      <c r="R185" s="15"/>
      <c r="S185" s="20">
        <f>K185*M185*O185</f>
        <v>0</v>
      </c>
      <c r="U185" s="117">
        <f>U154</f>
        <v>0</v>
      </c>
      <c r="V185" s="95" t="s">
        <v>76</v>
      </c>
      <c r="W185" s="116">
        <f>W154</f>
        <v>120</v>
      </c>
      <c r="X185" s="119" t="s">
        <v>5</v>
      </c>
      <c r="Y185" s="120">
        <f>Assumptions!$G$25</f>
        <v>1120</v>
      </c>
      <c r="Z185" s="119" t="s">
        <v>6</v>
      </c>
      <c r="AA185" s="116"/>
      <c r="AB185" s="116"/>
      <c r="AC185" s="121">
        <f>U185*W185*Y185</f>
        <v>0</v>
      </c>
      <c r="AD185" s="88"/>
      <c r="AE185" s="117">
        <f>AE154</f>
        <v>0</v>
      </c>
      <c r="AF185" s="95" t="s">
        <v>76</v>
      </c>
      <c r="AG185" s="116">
        <f>AG154</f>
        <v>120</v>
      </c>
      <c r="AH185" s="119" t="s">
        <v>5</v>
      </c>
      <c r="AI185" s="120">
        <f>Assumptions!$G$25</f>
        <v>1120</v>
      </c>
      <c r="AJ185" s="119" t="s">
        <v>6</v>
      </c>
      <c r="AK185" s="116"/>
      <c r="AL185" s="116"/>
      <c r="AM185" s="121">
        <f>AE185*AG185*AI185</f>
        <v>0</v>
      </c>
    </row>
    <row r="186" spans="1:39" ht="11.1" customHeight="1" x14ac:dyDescent="0.25">
      <c r="A186" s="16">
        <f>A155</f>
        <v>0</v>
      </c>
      <c r="B186" s="17" t="s">
        <v>77</v>
      </c>
      <c r="C186" s="15">
        <f>C155</f>
        <v>164</v>
      </c>
      <c r="D186" s="19" t="s">
        <v>7</v>
      </c>
      <c r="E186" s="7">
        <f>Assumptions!$G$26</f>
        <v>1120</v>
      </c>
      <c r="F186" s="19" t="s">
        <v>6</v>
      </c>
      <c r="G186" s="15"/>
      <c r="H186" s="15"/>
      <c r="I186" s="20">
        <f>A186*C186*E186</f>
        <v>0</v>
      </c>
      <c r="K186" s="16">
        <f>K155</f>
        <v>0</v>
      </c>
      <c r="L186" s="17" t="s">
        <v>77</v>
      </c>
      <c r="M186" s="15">
        <f>M155</f>
        <v>164</v>
      </c>
      <c r="N186" s="19" t="s">
        <v>7</v>
      </c>
      <c r="O186" s="7">
        <f>Assumptions!$G$26</f>
        <v>1120</v>
      </c>
      <c r="P186" s="19" t="s">
        <v>6</v>
      </c>
      <c r="Q186" s="15"/>
      <c r="R186" s="15"/>
      <c r="S186" s="20">
        <f>K186*M186*O186</f>
        <v>0</v>
      </c>
      <c r="U186" s="117">
        <f>U155</f>
        <v>0</v>
      </c>
      <c r="V186" s="95" t="s">
        <v>77</v>
      </c>
      <c r="W186" s="116">
        <f>W155</f>
        <v>164</v>
      </c>
      <c r="X186" s="119" t="s">
        <v>7</v>
      </c>
      <c r="Y186" s="120">
        <f>Assumptions!$G$26</f>
        <v>1120</v>
      </c>
      <c r="Z186" s="119" t="s">
        <v>6</v>
      </c>
      <c r="AA186" s="116"/>
      <c r="AB186" s="116"/>
      <c r="AC186" s="121">
        <f>U186*W186*Y186</f>
        <v>0</v>
      </c>
      <c r="AD186" s="88"/>
      <c r="AE186" s="117">
        <f>AE155</f>
        <v>0</v>
      </c>
      <c r="AF186" s="95" t="s">
        <v>77</v>
      </c>
      <c r="AG186" s="116">
        <f>AG155</f>
        <v>164</v>
      </c>
      <c r="AH186" s="119" t="s">
        <v>7</v>
      </c>
      <c r="AI186" s="120">
        <f>Assumptions!$G$26</f>
        <v>1120</v>
      </c>
      <c r="AJ186" s="119" t="s">
        <v>6</v>
      </c>
      <c r="AK186" s="116"/>
      <c r="AL186" s="116"/>
      <c r="AM186" s="121">
        <f>AE186*AG186*AI186</f>
        <v>0</v>
      </c>
    </row>
    <row r="187" spans="1:39" ht="11.1" customHeight="1" x14ac:dyDescent="0.25">
      <c r="A187" s="25">
        <f>SUM(A182:A186)</f>
        <v>8</v>
      </c>
      <c r="B187" s="13"/>
      <c r="C187" s="33">
        <f>SUM(A182*C182*G182)+(A183*C183)+(A184*C184)+(A185*C185)+(A186*C186)</f>
        <v>660</v>
      </c>
      <c r="D187" s="21" t="s">
        <v>78</v>
      </c>
      <c r="E187" s="13"/>
      <c r="F187" s="21"/>
      <c r="G187" s="13"/>
      <c r="H187" s="13"/>
      <c r="I187" s="27"/>
      <c r="K187" s="25">
        <f>SUM(K182:K186)</f>
        <v>8</v>
      </c>
      <c r="L187" s="13"/>
      <c r="M187" s="33">
        <f>SUM(K182*M182*Q182)+(K183*M183)+(K184*M184)+(K185*M185)+(K186*M186)</f>
        <v>660</v>
      </c>
      <c r="N187" s="21" t="s">
        <v>78</v>
      </c>
      <c r="O187" s="13"/>
      <c r="P187" s="21"/>
      <c r="Q187" s="13"/>
      <c r="R187" s="13"/>
      <c r="S187" s="27"/>
      <c r="U187" s="126">
        <f>SUM(U182:U186)</f>
        <v>8</v>
      </c>
      <c r="V187" s="114"/>
      <c r="W187" s="139">
        <f>SUM(U182*W182*AA182)+(U183*W183)+(U184*W184)+(U185*W185)+(U186*W186)</f>
        <v>660</v>
      </c>
      <c r="X187" s="122" t="s">
        <v>78</v>
      </c>
      <c r="Y187" s="114"/>
      <c r="Z187" s="122"/>
      <c r="AA187" s="114"/>
      <c r="AB187" s="114"/>
      <c r="AC187" s="128"/>
      <c r="AD187" s="88"/>
      <c r="AE187" s="126">
        <f>SUM(AE182:AE186)</f>
        <v>8</v>
      </c>
      <c r="AF187" s="114"/>
      <c r="AG187" s="139">
        <f>SUM(AE182*AG182*AK182)+(AE183*AG183)+(AE184*AG184)+(AE185*AG185)+(AE186*AG186)</f>
        <v>660</v>
      </c>
      <c r="AH187" s="122" t="s">
        <v>78</v>
      </c>
      <c r="AI187" s="114"/>
      <c r="AJ187" s="122"/>
      <c r="AK187" s="114"/>
      <c r="AL187" s="114"/>
      <c r="AM187" s="128"/>
    </row>
    <row r="188" spans="1:39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U188" s="91"/>
      <c r="V188" s="111"/>
      <c r="W188" s="88"/>
      <c r="X188" s="88"/>
      <c r="Y188" s="132"/>
      <c r="Z188" s="119"/>
      <c r="AA188" s="88"/>
      <c r="AB188" s="88"/>
      <c r="AC188" s="121"/>
      <c r="AD188" s="88"/>
      <c r="AE188" s="91"/>
      <c r="AF188" s="111"/>
      <c r="AG188" s="88"/>
      <c r="AH188" s="88"/>
      <c r="AI188" s="132"/>
      <c r="AJ188" s="119"/>
      <c r="AK188" s="88"/>
      <c r="AL188" s="88"/>
      <c r="AM188" s="121"/>
    </row>
    <row r="189" spans="1:39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59136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59136</v>
      </c>
      <c r="U189" s="91" t="s">
        <v>87</v>
      </c>
      <c r="V189" s="91"/>
      <c r="W189" s="116"/>
      <c r="X189" s="116"/>
      <c r="Y189" s="140">
        <f>Assumptions!$E$41</f>
        <v>0.08</v>
      </c>
      <c r="Z189" s="119" t="s">
        <v>13</v>
      </c>
      <c r="AA189" s="116"/>
      <c r="AB189" s="116"/>
      <c r="AC189" s="121">
        <f>SUM(AC182:AC186)*Y189</f>
        <v>59136</v>
      </c>
      <c r="AD189" s="88"/>
      <c r="AE189" s="91" t="s">
        <v>87</v>
      </c>
      <c r="AF189" s="91"/>
      <c r="AG189" s="116"/>
      <c r="AH189" s="116"/>
      <c r="AI189" s="140">
        <f>Assumptions!$E$41</f>
        <v>0.08</v>
      </c>
      <c r="AJ189" s="119" t="s">
        <v>13</v>
      </c>
      <c r="AK189" s="116"/>
      <c r="AL189" s="116"/>
      <c r="AM189" s="121">
        <f>SUM(AM182:AM186)*AI189</f>
        <v>59136</v>
      </c>
    </row>
    <row r="190" spans="1:39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8280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9060</v>
      </c>
      <c r="U190" s="91" t="s">
        <v>14</v>
      </c>
      <c r="V190" s="91"/>
      <c r="W190" s="116"/>
      <c r="X190" s="116"/>
      <c r="Y190" s="140">
        <f>Assumptions!$E$42</f>
        <v>5.0000000000000001E-3</v>
      </c>
      <c r="Z190" s="119" t="s">
        <v>15</v>
      </c>
      <c r="AA190" s="116"/>
      <c r="AB190" s="116"/>
      <c r="AC190" s="121">
        <f>AC172*Y190</f>
        <v>9060</v>
      </c>
      <c r="AD190" s="88"/>
      <c r="AE190" s="91" t="s">
        <v>14</v>
      </c>
      <c r="AF190" s="91"/>
      <c r="AG190" s="116"/>
      <c r="AH190" s="116"/>
      <c r="AI190" s="140">
        <f>Assumptions!$E$42</f>
        <v>5.0000000000000001E-3</v>
      </c>
      <c r="AJ190" s="119" t="s">
        <v>15</v>
      </c>
      <c r="AK190" s="116"/>
      <c r="AL190" s="116"/>
      <c r="AM190" s="121">
        <f>AM172*AI190</f>
        <v>11091.6</v>
      </c>
    </row>
    <row r="191" spans="1:39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8131.2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8131.2</v>
      </c>
      <c r="U191" s="91" t="s">
        <v>16</v>
      </c>
      <c r="V191" s="91"/>
      <c r="W191" s="116"/>
      <c r="X191" s="116"/>
      <c r="Y191" s="140">
        <f>Assumptions!$E$43</f>
        <v>1.0999999999999999E-2</v>
      </c>
      <c r="Z191" s="119" t="s">
        <v>13</v>
      </c>
      <c r="AA191" s="116"/>
      <c r="AB191" s="116"/>
      <c r="AC191" s="121">
        <f>SUM(AC182:AC186)*Y191</f>
        <v>8131.2</v>
      </c>
      <c r="AD191" s="88"/>
      <c r="AE191" s="91" t="s">
        <v>16</v>
      </c>
      <c r="AF191" s="91"/>
      <c r="AG191" s="116"/>
      <c r="AH191" s="116"/>
      <c r="AI191" s="140">
        <f>Assumptions!$E$43</f>
        <v>1.0999999999999999E-2</v>
      </c>
      <c r="AJ191" s="119" t="s">
        <v>13</v>
      </c>
      <c r="AK191" s="116"/>
      <c r="AL191" s="116"/>
      <c r="AM191" s="121">
        <f>SUM(AM182:AM186)*AI191</f>
        <v>8131.2</v>
      </c>
    </row>
    <row r="192" spans="1:39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33120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36240</v>
      </c>
      <c r="U192" s="91" t="s">
        <v>17</v>
      </c>
      <c r="V192" s="91"/>
      <c r="W192" s="116"/>
      <c r="X192" s="116"/>
      <c r="Y192" s="140">
        <f>Assumptions!$E$44</f>
        <v>0.02</v>
      </c>
      <c r="Z192" s="119" t="s">
        <v>45</v>
      </c>
      <c r="AA192" s="116"/>
      <c r="AB192" s="116"/>
      <c r="AC192" s="121">
        <f>SUM(AC151:AC155)*Y192</f>
        <v>36240</v>
      </c>
      <c r="AD192" s="88"/>
      <c r="AE192" s="91" t="s">
        <v>17</v>
      </c>
      <c r="AF192" s="91"/>
      <c r="AG192" s="116"/>
      <c r="AH192" s="116"/>
      <c r="AI192" s="140">
        <f>Assumptions!$E$44</f>
        <v>0.02</v>
      </c>
      <c r="AJ192" s="119" t="s">
        <v>45</v>
      </c>
      <c r="AK192" s="116"/>
      <c r="AL192" s="116"/>
      <c r="AM192" s="121">
        <f>SUM(AM151:AM155)*AI192</f>
        <v>44366.400000000001</v>
      </c>
    </row>
    <row r="193" spans="1:39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36960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36960</v>
      </c>
      <c r="U193" s="91" t="s">
        <v>18</v>
      </c>
      <c r="V193" s="91"/>
      <c r="W193" s="141"/>
      <c r="X193" s="116"/>
      <c r="Y193" s="140">
        <f>Assumptions!$E$45</f>
        <v>0.05</v>
      </c>
      <c r="Z193" s="119" t="s">
        <v>13</v>
      </c>
      <c r="AA193" s="116"/>
      <c r="AB193" s="116"/>
      <c r="AC193" s="121">
        <f>SUM(AC182:AC188)*Y193</f>
        <v>36960</v>
      </c>
      <c r="AD193" s="88"/>
      <c r="AE193" s="91" t="s">
        <v>18</v>
      </c>
      <c r="AF193" s="91"/>
      <c r="AG193" s="141"/>
      <c r="AH193" s="116"/>
      <c r="AI193" s="140">
        <f>Assumptions!$E$45</f>
        <v>0.05</v>
      </c>
      <c r="AJ193" s="119" t="s">
        <v>13</v>
      </c>
      <c r="AK193" s="116"/>
      <c r="AL193" s="116"/>
      <c r="AM193" s="121">
        <f>SUM(AM182:AM188)*AI193</f>
        <v>36960</v>
      </c>
    </row>
    <row r="194" spans="1:39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U194" s="91"/>
      <c r="V194" s="111"/>
      <c r="W194" s="88"/>
      <c r="X194" s="88"/>
      <c r="Y194" s="142"/>
      <c r="Z194" s="119"/>
      <c r="AA194" s="88"/>
      <c r="AB194" s="88"/>
      <c r="AC194" s="124"/>
      <c r="AD194" s="88"/>
      <c r="AE194" s="91"/>
      <c r="AF194" s="111"/>
      <c r="AG194" s="88"/>
      <c r="AH194" s="88"/>
      <c r="AI194" s="142"/>
      <c r="AJ194" s="119"/>
      <c r="AK194" s="88"/>
      <c r="AL194" s="88"/>
      <c r="AM194" s="124"/>
    </row>
    <row r="195" spans="1:39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34382.708662500139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34534.255273842718</v>
      </c>
      <c r="U195" s="91" t="s">
        <v>88</v>
      </c>
      <c r="V195" s="91"/>
      <c r="W195" s="136">
        <f>Assumptions!$C$47</f>
        <v>0.05</v>
      </c>
      <c r="X195" s="132">
        <f>Assumptions!$D$47</f>
        <v>12</v>
      </c>
      <c r="Y195" s="119" t="s">
        <v>21</v>
      </c>
      <c r="Z195" s="116"/>
      <c r="AA195" s="132">
        <f>Assumptions!$G$47</f>
        <v>6</v>
      </c>
      <c r="AB195" s="119" t="s">
        <v>79</v>
      </c>
      <c r="AC195" s="121">
        <f>(((SUM(AC175:AC180)*POWER((1+W195/12),((X195+AA195)/12)*12))-SUM(AC175:AC180))      +           ((((SUM(AC182:AC194)*POWER((1+W195/12),((X195+AA195)/12)*12))-SUM(AC182:AC194))*0.5)))</f>
        <v>34534.255273842718</v>
      </c>
      <c r="AD195" s="88"/>
      <c r="AE195" s="91" t="s">
        <v>88</v>
      </c>
      <c r="AF195" s="91"/>
      <c r="AG195" s="136">
        <f>Assumptions!$C$47</f>
        <v>0.05</v>
      </c>
      <c r="AH195" s="132">
        <f>Assumptions!$D$47</f>
        <v>12</v>
      </c>
      <c r="AI195" s="119" t="s">
        <v>21</v>
      </c>
      <c r="AJ195" s="116"/>
      <c r="AK195" s="132">
        <f>Assumptions!$G$47</f>
        <v>6</v>
      </c>
      <c r="AL195" s="119" t="s">
        <v>79</v>
      </c>
      <c r="AM195" s="121">
        <f>(((SUM(AM175:AM180)*POWER((1+AG195/12),((AH195+AK195)/12)*12))-SUM(AM175:AM180))      +           ((((SUM(AM182:AM194)*POWER((1+AG195/12),((AH195+AK195)/12)*12))-SUM(AM182:AM194))*0.5)))</f>
        <v>34928.975909231929</v>
      </c>
    </row>
    <row r="196" spans="1:39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8848.271999999999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8887.271999999999</v>
      </c>
      <c r="U196" s="91" t="s">
        <v>22</v>
      </c>
      <c r="V196" s="91"/>
      <c r="W196" s="136">
        <f>Assumptions!$C$48</f>
        <v>0.01</v>
      </c>
      <c r="X196" s="119" t="s">
        <v>23</v>
      </c>
      <c r="Y196" s="116"/>
      <c r="Z196" s="116"/>
      <c r="AA196" s="116"/>
      <c r="AB196" s="116"/>
      <c r="AC196" s="121">
        <f>SUM(AC175:AC193)*W196</f>
        <v>8887.271999999999</v>
      </c>
      <c r="AD196" s="88"/>
      <c r="AE196" s="91" t="s">
        <v>22</v>
      </c>
      <c r="AF196" s="91"/>
      <c r="AG196" s="136">
        <f>Assumptions!$C$48</f>
        <v>0.01</v>
      </c>
      <c r="AH196" s="119" t="s">
        <v>23</v>
      </c>
      <c r="AI196" s="116"/>
      <c r="AJ196" s="116"/>
      <c r="AK196" s="116"/>
      <c r="AL196" s="116"/>
      <c r="AM196" s="121">
        <f>SUM(AM175:AM193)*AG196</f>
        <v>8988.851999999999</v>
      </c>
    </row>
    <row r="197" spans="1:39" ht="11.1" customHeight="1" x14ac:dyDescent="0.25">
      <c r="A197" s="6" t="s">
        <v>24</v>
      </c>
      <c r="B197" s="6"/>
      <c r="C197" s="61" t="s">
        <v>103</v>
      </c>
      <c r="D197" s="32">
        <f>Assumptions!$D$49</f>
        <v>0.2</v>
      </c>
      <c r="E197" s="19" t="s">
        <v>25</v>
      </c>
      <c r="I197" s="20">
        <f>SUM(I151:I155)*D197+SUM(I158:I170)*G197</f>
        <v>331200</v>
      </c>
      <c r="K197" s="6" t="s">
        <v>24</v>
      </c>
      <c r="L197" s="6"/>
      <c r="M197" s="61" t="s">
        <v>103</v>
      </c>
      <c r="N197" s="32">
        <f>Assumptions!$D$49</f>
        <v>0.2</v>
      </c>
      <c r="O197" s="19" t="s">
        <v>25</v>
      </c>
      <c r="S197" s="20">
        <f>SUM(S151:S155)*N197+SUM(S158:S170)*Q197</f>
        <v>362400</v>
      </c>
      <c r="U197" s="91" t="s">
        <v>24</v>
      </c>
      <c r="V197" s="91"/>
      <c r="W197" s="133" t="s">
        <v>103</v>
      </c>
      <c r="X197" s="136">
        <f>Assumptions!$D$49</f>
        <v>0.2</v>
      </c>
      <c r="Y197" s="119" t="s">
        <v>25</v>
      </c>
      <c r="Z197" s="133"/>
      <c r="AA197" s="158"/>
      <c r="AB197" s="119"/>
      <c r="AC197" s="121">
        <f>SUM(AC151:AC155)*X197+SUM(AC158:AC170)*AA197</f>
        <v>362400</v>
      </c>
      <c r="AD197" s="88"/>
      <c r="AE197" s="91" t="s">
        <v>24</v>
      </c>
      <c r="AF197" s="91"/>
      <c r="AG197" s="133" t="s">
        <v>103</v>
      </c>
      <c r="AH197" s="136">
        <f>Assumptions!$D$49</f>
        <v>0.2</v>
      </c>
      <c r="AI197" s="119" t="s">
        <v>25</v>
      </c>
      <c r="AJ197" s="133"/>
      <c r="AK197" s="158"/>
      <c r="AL197" s="119"/>
      <c r="AM197" s="121">
        <f>SUM(AM151:AM155)*AH197+SUM(AM158:AM170)*AK197</f>
        <v>443664</v>
      </c>
    </row>
    <row r="198" spans="1:39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U198" s="114"/>
      <c r="V198" s="114"/>
      <c r="W198" s="114"/>
      <c r="X198" s="114"/>
      <c r="Y198" s="114"/>
      <c r="Z198" s="114"/>
      <c r="AA198" s="114"/>
      <c r="AB198" s="114"/>
      <c r="AC198" s="128"/>
      <c r="AD198" s="88"/>
      <c r="AE198" s="114"/>
      <c r="AF198" s="114"/>
      <c r="AG198" s="114"/>
      <c r="AH198" s="114"/>
      <c r="AI198" s="114"/>
      <c r="AJ198" s="114"/>
      <c r="AK198" s="114"/>
      <c r="AL198" s="114"/>
      <c r="AM198" s="128"/>
    </row>
    <row r="199" spans="1:39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1259258.1806625002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1294548.7272738428</v>
      </c>
      <c r="U199" s="113" t="s">
        <v>26</v>
      </c>
      <c r="V199" s="114"/>
      <c r="W199" s="114"/>
      <c r="X199" s="114"/>
      <c r="Y199" s="114"/>
      <c r="Z199" s="114"/>
      <c r="AA199" s="114"/>
      <c r="AB199" s="114"/>
      <c r="AC199" s="130">
        <f>SUM(AC175:AC198)</f>
        <v>1294548.7272738428</v>
      </c>
      <c r="AD199" s="88"/>
      <c r="AE199" s="113" t="s">
        <v>26</v>
      </c>
      <c r="AF199" s="114"/>
      <c r="AG199" s="114"/>
      <c r="AH199" s="114"/>
      <c r="AI199" s="114"/>
      <c r="AJ199" s="114"/>
      <c r="AK199" s="114"/>
      <c r="AL199" s="114"/>
      <c r="AM199" s="130">
        <f>SUM(AM175:AM198)</f>
        <v>1386467.0279092318</v>
      </c>
    </row>
    <row r="200" spans="1:39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U200" s="116"/>
      <c r="V200" s="116"/>
      <c r="W200" s="116"/>
      <c r="X200" s="116"/>
      <c r="Y200" s="116"/>
      <c r="Z200" s="116"/>
      <c r="AA200" s="116"/>
      <c r="AB200" s="116"/>
      <c r="AC200" s="143"/>
      <c r="AD200" s="88"/>
      <c r="AE200" s="116"/>
      <c r="AF200" s="116"/>
      <c r="AG200" s="116"/>
      <c r="AH200" s="116"/>
      <c r="AI200" s="116"/>
      <c r="AJ200" s="116"/>
      <c r="AK200" s="116"/>
      <c r="AL200" s="116"/>
      <c r="AM200" s="143"/>
    </row>
    <row r="201" spans="1:39" ht="11.1" customHeight="1" x14ac:dyDescent="0.25">
      <c r="A201" s="36" t="s">
        <v>106</v>
      </c>
      <c r="B201" s="37"/>
      <c r="C201" s="37"/>
      <c r="D201" s="37"/>
      <c r="E201" s="37"/>
      <c r="F201" s="37"/>
      <c r="G201" s="37"/>
      <c r="H201" s="37"/>
      <c r="I201" s="38">
        <f>I172-I199</f>
        <v>396741.81933749979</v>
      </c>
      <c r="K201" s="36" t="s">
        <v>106</v>
      </c>
      <c r="L201" s="37"/>
      <c r="M201" s="37"/>
      <c r="N201" s="37"/>
      <c r="O201" s="37"/>
      <c r="P201" s="37"/>
      <c r="Q201" s="37"/>
      <c r="R201" s="37"/>
      <c r="S201" s="38">
        <f>S172-S199</f>
        <v>517451.27272615721</v>
      </c>
      <c r="U201" s="144" t="s">
        <v>106</v>
      </c>
      <c r="V201" s="145"/>
      <c r="W201" s="145"/>
      <c r="X201" s="145"/>
      <c r="Y201" s="145"/>
      <c r="Z201" s="145"/>
      <c r="AA201" s="145"/>
      <c r="AB201" s="145"/>
      <c r="AC201" s="146">
        <f>AC172-AC199</f>
        <v>517451.27272615721</v>
      </c>
      <c r="AD201" s="88"/>
      <c r="AE201" s="144" t="s">
        <v>106</v>
      </c>
      <c r="AF201" s="145"/>
      <c r="AG201" s="145"/>
      <c r="AH201" s="145"/>
      <c r="AI201" s="145"/>
      <c r="AJ201" s="145"/>
      <c r="AK201" s="145"/>
      <c r="AL201" s="145"/>
      <c r="AM201" s="146">
        <f>AM172-AM199</f>
        <v>831852.97209076816</v>
      </c>
    </row>
    <row r="202" spans="1:39" ht="11.1" customHeight="1" x14ac:dyDescent="0.25">
      <c r="A202" s="36" t="s">
        <v>107</v>
      </c>
      <c r="B202" s="37"/>
      <c r="C202" s="37"/>
      <c r="D202" s="37"/>
      <c r="E202" s="37"/>
      <c r="F202" s="37"/>
      <c r="G202" s="37"/>
      <c r="H202" s="37"/>
      <c r="I202" s="38">
        <f>I201/F145</f>
        <v>1851461.8235749989</v>
      </c>
      <c r="K202" s="36" t="s">
        <v>107</v>
      </c>
      <c r="L202" s="37"/>
      <c r="M202" s="37"/>
      <c r="N202" s="37"/>
      <c r="O202" s="37"/>
      <c r="P202" s="37"/>
      <c r="Q202" s="37"/>
      <c r="R202" s="37"/>
      <c r="S202" s="38">
        <f>S201/P145</f>
        <v>2414772.6060554003</v>
      </c>
      <c r="U202" s="144" t="s">
        <v>107</v>
      </c>
      <c r="V202" s="145"/>
      <c r="W202" s="145"/>
      <c r="X202" s="145"/>
      <c r="Y202" s="145"/>
      <c r="Z202" s="145"/>
      <c r="AA202" s="145"/>
      <c r="AB202" s="145"/>
      <c r="AC202" s="146">
        <f>AC201/Z145</f>
        <v>2414772.6060554003</v>
      </c>
      <c r="AD202" s="88"/>
      <c r="AE202" s="144" t="s">
        <v>107</v>
      </c>
      <c r="AF202" s="145"/>
      <c r="AG202" s="145"/>
      <c r="AH202" s="145"/>
      <c r="AI202" s="145"/>
      <c r="AJ202" s="145"/>
      <c r="AK202" s="145"/>
      <c r="AL202" s="145"/>
      <c r="AM202" s="146">
        <f>AM201/AJ145</f>
        <v>3881980.5364235844</v>
      </c>
    </row>
    <row r="203" spans="1:39" ht="11.1" customHeight="1" x14ac:dyDescent="0.25"/>
    <row r="204" spans="1:39" ht="11.1" customHeight="1" x14ac:dyDescent="0.25"/>
    <row r="205" spans="1:39" ht="11.1" customHeight="1" x14ac:dyDescent="0.25"/>
    <row r="206" spans="1:39" ht="11.1" customHeight="1" x14ac:dyDescent="0.25"/>
    <row r="207" spans="1:39" ht="11.1" customHeight="1" x14ac:dyDescent="0.25"/>
    <row r="208" spans="1:39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</sheetData>
  <mergeCells count="12">
    <mergeCell ref="D138:I140"/>
    <mergeCell ref="N138:S140"/>
    <mergeCell ref="D2:I4"/>
    <mergeCell ref="N2:S4"/>
    <mergeCell ref="D70:I72"/>
    <mergeCell ref="N70:S72"/>
    <mergeCell ref="X2:AC4"/>
    <mergeCell ref="AH2:AM4"/>
    <mergeCell ref="X70:AC72"/>
    <mergeCell ref="AH70:AM72"/>
    <mergeCell ref="X138:AC140"/>
    <mergeCell ref="AH138:AM1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433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37" r:id="rId4"/>
      </mc:Fallback>
    </mc:AlternateContent>
    <mc:AlternateContent xmlns:mc="http://schemas.openxmlformats.org/markup-compatibility/2006">
      <mc:Choice Requires="x14">
        <oleObject progId="CorelDRAW.Graphic.12" shapeId="14338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38" r:id="rId6"/>
      </mc:Fallback>
    </mc:AlternateContent>
    <mc:AlternateContent xmlns:mc="http://schemas.openxmlformats.org/markup-compatibility/2006">
      <mc:Choice Requires="x14">
        <oleObject progId="CorelDRAW.Graphic.12" shapeId="14342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42" r:id="rId7"/>
      </mc:Fallback>
    </mc:AlternateContent>
    <mc:AlternateContent xmlns:mc="http://schemas.openxmlformats.org/markup-compatibility/2006">
      <mc:Choice Requires="x14">
        <oleObject progId="CorelDRAW.Graphic.12" shapeId="14343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43" r:id="rId8"/>
      </mc:Fallback>
    </mc:AlternateContent>
    <mc:AlternateContent xmlns:mc="http://schemas.openxmlformats.org/markup-compatibility/2006">
      <mc:Choice Requires="x14">
        <oleObject progId="CorelDRAW.Graphic.12" shapeId="14350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0" r:id="rId9"/>
      </mc:Fallback>
    </mc:AlternateContent>
    <mc:AlternateContent xmlns:mc="http://schemas.openxmlformats.org/markup-compatibility/2006">
      <mc:Choice Requires="x14">
        <oleObject progId="CorelDRAW.Graphic.12" shapeId="14351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1" r:id="rId10"/>
      </mc:Fallback>
    </mc:AlternateContent>
    <mc:AlternateContent xmlns:mc="http://schemas.openxmlformats.org/markup-compatibility/2006">
      <mc:Choice Requires="x14">
        <oleObject progId="CorelDRAW.Graphic.12" shapeId="14352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2" r:id="rId11"/>
      </mc:Fallback>
    </mc:AlternateContent>
    <mc:AlternateContent xmlns:mc="http://schemas.openxmlformats.org/markup-compatibility/2006">
      <mc:Choice Requires="x14">
        <oleObject progId="CorelDRAW.Graphic.12" shapeId="14353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3" r:id="rId12"/>
      </mc:Fallback>
    </mc:AlternateContent>
    <mc:AlternateContent xmlns:mc="http://schemas.openxmlformats.org/markup-compatibility/2006">
      <mc:Choice Requires="x14">
        <oleObject progId="CorelDRAW.Graphic.12" shapeId="14354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54" r:id="rId13"/>
      </mc:Fallback>
    </mc:AlternateContent>
    <mc:AlternateContent xmlns:mc="http://schemas.openxmlformats.org/markup-compatibility/2006">
      <mc:Choice Requires="x14">
        <oleObject progId="CorelDRAW.Graphic.12" shapeId="14355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55" r:id="rId14"/>
      </mc:Fallback>
    </mc:AlternateContent>
    <mc:AlternateContent xmlns:mc="http://schemas.openxmlformats.org/markup-compatibility/2006">
      <mc:Choice Requires="x14">
        <oleObject progId="CorelDRAW.Graphic.12" shapeId="14356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6" r:id="rId15"/>
      </mc:Fallback>
    </mc:AlternateContent>
    <mc:AlternateContent xmlns:mc="http://schemas.openxmlformats.org/markup-compatibility/2006">
      <mc:Choice Requires="x14">
        <oleObject progId="CorelDRAW.Graphic.12" shapeId="14357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7" r:id="rId16"/>
      </mc:Fallback>
    </mc:AlternateContent>
    <mc:AlternateContent xmlns:mc="http://schemas.openxmlformats.org/markup-compatibility/2006">
      <mc:Choice Requires="x14">
        <oleObject progId="CorelDRAW.Graphic.12" shapeId="14358" r:id="rId17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8" r:id="rId17"/>
      </mc:Fallback>
    </mc:AlternateContent>
    <mc:AlternateContent xmlns:mc="http://schemas.openxmlformats.org/markup-compatibility/2006">
      <mc:Choice Requires="x14">
        <oleObject progId="CorelDRAW.Graphic.12" shapeId="14359" r:id="rId18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9" r:id="rId18"/>
      </mc:Fallback>
    </mc:AlternateContent>
    <mc:AlternateContent xmlns:mc="http://schemas.openxmlformats.org/markup-compatibility/2006">
      <mc:Choice Requires="x14">
        <oleObject progId="CorelDRAW.Graphic.12" shapeId="14360" r:id="rId19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60" r:id="rId19"/>
      </mc:Fallback>
    </mc:AlternateContent>
    <mc:AlternateContent xmlns:mc="http://schemas.openxmlformats.org/markup-compatibility/2006">
      <mc:Choice Requires="x14">
        <oleObject progId="CorelDRAW.Graphic.12" shapeId="14361" r:id="rId20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61" r:id="rId20"/>
      </mc:Fallback>
    </mc:AlternateContent>
    <mc:AlternateContent xmlns:mc="http://schemas.openxmlformats.org/markup-compatibility/2006">
      <mc:Choice Requires="x14">
        <oleObject progId="CorelDRAW.Graphic.12" shapeId="14362" r:id="rId21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62" r:id="rId21"/>
      </mc:Fallback>
    </mc:AlternateContent>
    <mc:AlternateContent xmlns:mc="http://schemas.openxmlformats.org/markup-compatibility/2006">
      <mc:Choice Requires="x14">
        <oleObject progId="CorelDRAW.Graphic.12" shapeId="14363" r:id="rId22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63" r:id="rId22"/>
      </mc:Fallback>
    </mc:AlternateContent>
    <mc:AlternateContent xmlns:mc="http://schemas.openxmlformats.org/markup-compatibility/2006">
      <mc:Choice Requires="x14">
        <oleObject progId="CorelDRAW.Graphic.12" shapeId="14364" r:id="rId23">
          <objectPr defaultSize="0" autoPict="0" r:id="rId5">
            <anchor moveWithCells="1" sizeWithCells="1">
              <from>
                <xdr:col>20</xdr:col>
                <xdr:colOff>0</xdr:colOff>
                <xdr:row>1</xdr:row>
                <xdr:rowOff>0</xdr:rowOff>
              </from>
              <to>
                <xdr:col>22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14364" r:id="rId23"/>
      </mc:Fallback>
    </mc:AlternateContent>
    <mc:AlternateContent xmlns:mc="http://schemas.openxmlformats.org/markup-compatibility/2006">
      <mc:Choice Requires="x14">
        <oleObject progId="CorelDRAW.Graphic.12" shapeId="14365" r:id="rId24">
          <objectPr defaultSize="0" autoPict="0" r:id="rId5">
            <anchor moveWithCells="1" sizeWithCells="1">
              <from>
                <xdr:col>20</xdr:col>
                <xdr:colOff>0</xdr:colOff>
                <xdr:row>69</xdr:row>
                <xdr:rowOff>0</xdr:rowOff>
              </from>
              <to>
                <xdr:col>22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14365" r:id="rId24"/>
      </mc:Fallback>
    </mc:AlternateContent>
    <mc:AlternateContent xmlns:mc="http://schemas.openxmlformats.org/markup-compatibility/2006">
      <mc:Choice Requires="x14">
        <oleObject progId="CorelDRAW.Graphic.12" shapeId="14366" r:id="rId25">
          <objectPr defaultSize="0" autoPict="0" r:id="rId5">
            <anchor moveWithCells="1" sizeWithCells="1">
              <from>
                <xdr:col>20</xdr:col>
                <xdr:colOff>0</xdr:colOff>
                <xdr:row>137</xdr:row>
                <xdr:rowOff>0</xdr:rowOff>
              </from>
              <to>
                <xdr:col>22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14366" r:id="rId25"/>
      </mc:Fallback>
    </mc:AlternateContent>
    <mc:AlternateContent xmlns:mc="http://schemas.openxmlformats.org/markup-compatibility/2006">
      <mc:Choice Requires="x14">
        <oleObject progId="CorelDRAW.Graphic.12" shapeId="14367" r:id="rId26">
          <objectPr defaultSize="0" autoPict="0" r:id="rId5">
            <anchor moveWithCells="1" sizeWithCells="1">
              <from>
                <xdr:col>30</xdr:col>
                <xdr:colOff>0</xdr:colOff>
                <xdr:row>1</xdr:row>
                <xdr:rowOff>0</xdr:rowOff>
              </from>
              <to>
                <xdr:col>32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14367" r:id="rId26"/>
      </mc:Fallback>
    </mc:AlternateContent>
    <mc:AlternateContent xmlns:mc="http://schemas.openxmlformats.org/markup-compatibility/2006">
      <mc:Choice Requires="x14">
        <oleObject progId="CorelDRAW.Graphic.12" shapeId="14368" r:id="rId27">
          <objectPr defaultSize="0" autoPict="0" r:id="rId5">
            <anchor moveWithCells="1" sizeWithCells="1">
              <from>
                <xdr:col>30</xdr:col>
                <xdr:colOff>0</xdr:colOff>
                <xdr:row>69</xdr:row>
                <xdr:rowOff>0</xdr:rowOff>
              </from>
              <to>
                <xdr:col>32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14368" r:id="rId27"/>
      </mc:Fallback>
    </mc:AlternateContent>
    <mc:AlternateContent xmlns:mc="http://schemas.openxmlformats.org/markup-compatibility/2006">
      <mc:Choice Requires="x14">
        <oleObject progId="CorelDRAW.Graphic.12" shapeId="14369" r:id="rId28">
          <objectPr defaultSize="0" autoPict="0" r:id="rId5">
            <anchor moveWithCells="1" sizeWithCells="1">
              <from>
                <xdr:col>30</xdr:col>
                <xdr:colOff>0</xdr:colOff>
                <xdr:row>137</xdr:row>
                <xdr:rowOff>0</xdr:rowOff>
              </from>
              <to>
                <xdr:col>32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14369" r:id="rId2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15"/>
  <sheetViews>
    <sheetView topLeftCell="C41" zoomScale="80" zoomScaleNormal="80" workbookViewId="0">
      <selection activeCell="E65" sqref="E65"/>
    </sheetView>
  </sheetViews>
  <sheetFormatPr defaultColWidth="8.85546875" defaultRowHeight="15" x14ac:dyDescent="0.25"/>
  <cols>
    <col min="1" max="6" width="8.85546875" style="83"/>
    <col min="7" max="7" width="6.7109375" style="83" customWidth="1"/>
    <col min="8" max="8" width="8.85546875" style="83"/>
    <col min="9" max="9" width="12.7109375" style="83" customWidth="1"/>
    <col min="10" max="10" width="1.7109375" style="83" customWidth="1"/>
    <col min="11" max="16" width="8.85546875" style="83"/>
    <col min="17" max="17" width="6.7109375" style="83" customWidth="1"/>
    <col min="18" max="18" width="8.85546875" style="83"/>
    <col min="19" max="19" width="12.7109375" style="83" customWidth="1"/>
    <col min="20" max="20" width="1.7109375" style="83" customWidth="1"/>
    <col min="21" max="26" width="8.85546875" style="83"/>
    <col min="27" max="27" width="6.7109375" style="83" customWidth="1"/>
    <col min="28" max="28" width="8.85546875" style="83"/>
    <col min="29" max="29" width="12.7109375" style="83" customWidth="1"/>
    <col min="30" max="30" width="1.7109375" style="83" customWidth="1"/>
    <col min="31" max="36" width="8.85546875" style="83"/>
    <col min="37" max="37" width="6.7109375" style="83" customWidth="1"/>
    <col min="38" max="38" width="8.85546875" style="83"/>
    <col min="39" max="39" width="12.7109375" style="83" customWidth="1"/>
    <col min="40" max="40" width="1.7109375" style="83" customWidth="1"/>
    <col min="41" max="46" width="8.85546875" style="83"/>
    <col min="47" max="47" width="6.7109375" style="83" customWidth="1"/>
    <col min="48" max="48" width="8.85546875" style="83"/>
    <col min="49" max="49" width="12.7109375" style="83" customWidth="1"/>
    <col min="50" max="16384" width="8.85546875" style="83"/>
  </cols>
  <sheetData>
    <row r="1" spans="1:39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J1"/>
      <c r="K1" s="2"/>
      <c r="L1" s="3"/>
      <c r="M1" s="3"/>
      <c r="N1" s="4"/>
      <c r="O1" s="3"/>
      <c r="P1" s="3"/>
      <c r="Q1" s="3"/>
      <c r="R1" s="3"/>
      <c r="S1" s="3"/>
      <c r="T1"/>
      <c r="U1" s="84"/>
      <c r="V1" s="85"/>
      <c r="W1" s="85"/>
      <c r="X1" s="86"/>
      <c r="Y1" s="87"/>
      <c r="Z1" s="87"/>
      <c r="AA1" s="87"/>
      <c r="AB1" s="87"/>
      <c r="AC1" s="87"/>
      <c r="AD1" s="88"/>
      <c r="AE1" s="84"/>
      <c r="AF1" s="85"/>
      <c r="AG1" s="85"/>
      <c r="AH1" s="86"/>
      <c r="AI1" s="87"/>
      <c r="AJ1" s="87"/>
      <c r="AK1" s="87"/>
      <c r="AL1" s="87"/>
      <c r="AM1" s="87"/>
    </row>
    <row r="2" spans="1:39" ht="11.1" customHeight="1" x14ac:dyDescent="0.25">
      <c r="A2" s="2"/>
      <c r="B2" s="2"/>
      <c r="C2" s="2"/>
      <c r="D2" s="338" t="s">
        <v>54</v>
      </c>
      <c r="E2" s="338"/>
      <c r="F2" s="338"/>
      <c r="G2" s="338"/>
      <c r="H2" s="338"/>
      <c r="I2" s="338"/>
      <c r="J2"/>
      <c r="K2" s="2"/>
      <c r="L2" s="2"/>
      <c r="M2" s="2"/>
      <c r="N2" s="338" t="s">
        <v>54</v>
      </c>
      <c r="O2" s="338"/>
      <c r="P2" s="338"/>
      <c r="Q2" s="338"/>
      <c r="R2" s="338"/>
      <c r="S2" s="338"/>
      <c r="T2"/>
      <c r="U2" s="84"/>
      <c r="V2" s="84"/>
      <c r="W2" s="84"/>
      <c r="X2" s="337" t="s">
        <v>54</v>
      </c>
      <c r="Y2" s="337"/>
      <c r="Z2" s="337"/>
      <c r="AA2" s="337"/>
      <c r="AB2" s="337"/>
      <c r="AC2" s="337"/>
      <c r="AD2" s="88"/>
      <c r="AE2" s="84"/>
      <c r="AF2" s="84"/>
      <c r="AG2" s="84"/>
      <c r="AH2" s="337" t="s">
        <v>54</v>
      </c>
      <c r="AI2" s="337"/>
      <c r="AJ2" s="337"/>
      <c r="AK2" s="337"/>
      <c r="AL2" s="337"/>
      <c r="AM2" s="337"/>
    </row>
    <row r="3" spans="1:39" ht="11.1" customHeight="1" x14ac:dyDescent="0.25">
      <c r="A3" s="2"/>
      <c r="B3" s="2"/>
      <c r="C3" s="2"/>
      <c r="D3" s="338"/>
      <c r="E3" s="338"/>
      <c r="F3" s="338"/>
      <c r="G3" s="338"/>
      <c r="H3" s="338"/>
      <c r="I3" s="338"/>
      <c r="J3"/>
      <c r="K3" s="2"/>
      <c r="L3" s="2"/>
      <c r="M3" s="2"/>
      <c r="N3" s="338"/>
      <c r="O3" s="338"/>
      <c r="P3" s="338"/>
      <c r="Q3" s="338"/>
      <c r="R3" s="338"/>
      <c r="S3" s="338"/>
      <c r="T3"/>
      <c r="U3" s="84"/>
      <c r="V3" s="84"/>
      <c r="W3" s="84"/>
      <c r="X3" s="337"/>
      <c r="Y3" s="337"/>
      <c r="Z3" s="337"/>
      <c r="AA3" s="337"/>
      <c r="AB3" s="337"/>
      <c r="AC3" s="337"/>
      <c r="AD3" s="88"/>
      <c r="AE3" s="84"/>
      <c r="AF3" s="84"/>
      <c r="AG3" s="84"/>
      <c r="AH3" s="337"/>
      <c r="AI3" s="337"/>
      <c r="AJ3" s="337"/>
      <c r="AK3" s="337"/>
      <c r="AL3" s="337"/>
      <c r="AM3" s="337"/>
    </row>
    <row r="4" spans="1:39" ht="11.1" customHeight="1" x14ac:dyDescent="0.25">
      <c r="A4" s="2"/>
      <c r="B4" s="2"/>
      <c r="C4" s="2"/>
      <c r="D4" s="338"/>
      <c r="E4" s="338"/>
      <c r="F4" s="338"/>
      <c r="G4" s="338"/>
      <c r="H4" s="338"/>
      <c r="I4" s="338"/>
      <c r="J4"/>
      <c r="K4" s="2"/>
      <c r="L4" s="2"/>
      <c r="M4" s="2"/>
      <c r="N4" s="338"/>
      <c r="O4" s="338"/>
      <c r="P4" s="338"/>
      <c r="Q4" s="338"/>
      <c r="R4" s="338"/>
      <c r="S4" s="338"/>
      <c r="T4"/>
      <c r="U4" s="84"/>
      <c r="V4" s="84"/>
      <c r="W4" s="84"/>
      <c r="X4" s="337"/>
      <c r="Y4" s="337"/>
      <c r="Z4" s="337"/>
      <c r="AA4" s="337"/>
      <c r="AB4" s="337"/>
      <c r="AC4" s="337"/>
      <c r="AD4" s="88"/>
      <c r="AE4" s="84"/>
      <c r="AF4" s="84"/>
      <c r="AG4" s="84"/>
      <c r="AH4" s="337"/>
      <c r="AI4" s="337"/>
      <c r="AJ4" s="337"/>
      <c r="AK4" s="337"/>
      <c r="AL4" s="337"/>
      <c r="AM4" s="337"/>
    </row>
    <row r="5" spans="1:39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/>
      <c r="K5" s="2"/>
      <c r="L5" s="2"/>
      <c r="M5" s="2"/>
      <c r="N5" s="2"/>
      <c r="O5" s="2"/>
      <c r="P5" s="2"/>
      <c r="Q5" s="2"/>
      <c r="R5" s="2"/>
      <c r="S5" s="2"/>
      <c r="T5"/>
      <c r="U5" s="84"/>
      <c r="V5" s="84"/>
      <c r="W5" s="84"/>
      <c r="X5" s="89"/>
      <c r="Y5" s="89"/>
      <c r="Z5" s="89"/>
      <c r="AA5" s="89"/>
      <c r="AB5" s="89"/>
      <c r="AC5" s="89"/>
      <c r="AD5" s="88"/>
      <c r="AE5" s="84"/>
      <c r="AF5" s="84"/>
      <c r="AG5" s="84"/>
      <c r="AH5" s="89"/>
      <c r="AI5" s="89"/>
      <c r="AJ5" s="89"/>
      <c r="AK5" s="89"/>
      <c r="AL5" s="89"/>
      <c r="AM5" s="89"/>
    </row>
    <row r="6" spans="1:39" ht="11.1" customHeight="1" x14ac:dyDescent="0.25">
      <c r="A6" s="5" t="s">
        <v>0</v>
      </c>
      <c r="B6" s="5"/>
      <c r="C6" s="6"/>
      <c r="D6" s="52" t="str">
        <f>Assumptions!$B$96</f>
        <v>Single Dwelling</v>
      </c>
      <c r="E6" s="44"/>
      <c r="F6" s="44"/>
      <c r="G6" s="80"/>
      <c r="H6" s="17" t="str">
        <f>Assumptions!$D$70</f>
        <v>Apartments</v>
      </c>
      <c r="I6" s="82">
        <f>Assumptions!$C$97</f>
        <v>0</v>
      </c>
      <c r="J6"/>
      <c r="K6" s="5" t="s">
        <v>0</v>
      </c>
      <c r="L6" s="5"/>
      <c r="M6" s="6"/>
      <c r="N6" s="52" t="str">
        <f>Assumptions!$B$96</f>
        <v>Single Dwelling</v>
      </c>
      <c r="O6" s="44"/>
      <c r="P6" s="44"/>
      <c r="Q6" s="45"/>
      <c r="R6" s="17" t="str">
        <f>Assumptions!$D$70</f>
        <v>Apartments</v>
      </c>
      <c r="S6" s="82">
        <f>Assumptions!$C$97</f>
        <v>0</v>
      </c>
      <c r="T6"/>
      <c r="U6" s="90" t="s">
        <v>0</v>
      </c>
      <c r="V6" s="90"/>
      <c r="W6" s="91"/>
      <c r="X6" s="52" t="str">
        <f>Assumptions!$B$96</f>
        <v>Single Dwelling</v>
      </c>
      <c r="Y6" s="93"/>
      <c r="Z6" s="93"/>
      <c r="AA6" s="94"/>
      <c r="AB6" s="95" t="str">
        <f>Assumptions!$D$61</f>
        <v>Apartments</v>
      </c>
      <c r="AC6" s="82">
        <f>Assumptions!$C$97</f>
        <v>0</v>
      </c>
      <c r="AD6" s="88"/>
      <c r="AE6" s="90" t="s">
        <v>0</v>
      </c>
      <c r="AF6" s="90"/>
      <c r="AG6" s="91"/>
      <c r="AH6" s="52" t="str">
        <f>Assumptions!$B$96</f>
        <v>Single Dwelling</v>
      </c>
      <c r="AI6" s="93"/>
      <c r="AJ6" s="93"/>
      <c r="AK6" s="94"/>
      <c r="AL6" s="95" t="str">
        <f>Assumptions!$D$61</f>
        <v>Apartments</v>
      </c>
      <c r="AM6" s="82">
        <f>Assumptions!$C$97</f>
        <v>0</v>
      </c>
    </row>
    <row r="7" spans="1:39" ht="11.1" customHeight="1" x14ac:dyDescent="0.25">
      <c r="A7" s="5" t="s">
        <v>1</v>
      </c>
      <c r="B7" s="6"/>
      <c r="C7" s="6"/>
      <c r="D7" s="52" t="s">
        <v>115</v>
      </c>
      <c r="E7" s="44"/>
      <c r="F7" s="44"/>
      <c r="G7" s="44"/>
      <c r="H7" s="17" t="str">
        <f>Assumptions!$D$71</f>
        <v>2 bed houses</v>
      </c>
      <c r="I7" s="82">
        <f>Assumptions!$C$98</f>
        <v>0</v>
      </c>
      <c r="J7"/>
      <c r="K7" s="5" t="s">
        <v>1</v>
      </c>
      <c r="L7" s="6"/>
      <c r="M7" s="6"/>
      <c r="N7" s="52" t="s">
        <v>115</v>
      </c>
      <c r="O7" s="44"/>
      <c r="P7" s="44"/>
      <c r="Q7" s="46"/>
      <c r="R7" s="17" t="str">
        <f>Assumptions!$D$71</f>
        <v>2 bed houses</v>
      </c>
      <c r="S7" s="82">
        <f>Assumptions!$C$98</f>
        <v>0</v>
      </c>
      <c r="T7"/>
      <c r="U7" s="90" t="s">
        <v>1</v>
      </c>
      <c r="V7" s="91"/>
      <c r="W7" s="91"/>
      <c r="X7" s="92" t="s">
        <v>115</v>
      </c>
      <c r="Y7" s="93"/>
      <c r="Z7" s="93"/>
      <c r="AA7" s="97"/>
      <c r="AB7" s="95" t="str">
        <f>Assumptions!$D$62</f>
        <v>2 bed houses</v>
      </c>
      <c r="AC7" s="82">
        <f>Assumptions!$C$98</f>
        <v>0</v>
      </c>
      <c r="AD7" s="88"/>
      <c r="AE7" s="90" t="s">
        <v>1</v>
      </c>
      <c r="AF7" s="91"/>
      <c r="AG7" s="91"/>
      <c r="AH7" s="92" t="s">
        <v>115</v>
      </c>
      <c r="AI7" s="93"/>
      <c r="AJ7" s="93"/>
      <c r="AK7" s="97"/>
      <c r="AL7" s="95" t="str">
        <f>Assumptions!$D$62</f>
        <v>2 bed houses</v>
      </c>
      <c r="AM7" s="82">
        <f>Assumptions!$C$98</f>
        <v>0</v>
      </c>
    </row>
    <row r="8" spans="1:39" ht="11.1" customHeight="1" x14ac:dyDescent="0.25">
      <c r="A8" s="5" t="s">
        <v>2</v>
      </c>
      <c r="B8" s="5"/>
      <c r="C8" s="6"/>
      <c r="D8" s="53" t="str">
        <f>Assumptions!A13</f>
        <v>Zone 1</v>
      </c>
      <c r="E8" s="49"/>
      <c r="F8" s="49"/>
      <c r="G8" s="81"/>
      <c r="H8" s="17" t="str">
        <f>Assumptions!$D$72</f>
        <v>3 Bed houses</v>
      </c>
      <c r="I8" s="82">
        <f>Assumptions!$C$99</f>
        <v>0</v>
      </c>
      <c r="J8"/>
      <c r="K8" s="5" t="s">
        <v>2</v>
      </c>
      <c r="L8" s="5"/>
      <c r="M8" s="6"/>
      <c r="N8" s="51" t="str">
        <f>Assumptions!A14</f>
        <v>Zone 2 Leake Keyworth Bingham</v>
      </c>
      <c r="O8" s="47"/>
      <c r="P8" s="47"/>
      <c r="Q8" s="48"/>
      <c r="R8" s="17" t="str">
        <f>Assumptions!$D$72</f>
        <v>3 Bed houses</v>
      </c>
      <c r="S8" s="82">
        <f>Assumptions!$C$99</f>
        <v>0</v>
      </c>
      <c r="T8"/>
      <c r="U8" s="90" t="s">
        <v>2</v>
      </c>
      <c r="V8" s="90"/>
      <c r="W8" s="91"/>
      <c r="X8" s="295" t="str">
        <f>Assumptions!A15</f>
        <v>Zone 2</v>
      </c>
      <c r="Y8" s="296"/>
      <c r="Z8" s="296"/>
      <c r="AA8" s="297"/>
      <c r="AB8" s="95" t="str">
        <f>Assumptions!$D$63</f>
        <v>3 Bed houses</v>
      </c>
      <c r="AC8" s="82">
        <f>Assumptions!$C$99</f>
        <v>0</v>
      </c>
      <c r="AD8" s="88"/>
      <c r="AE8" s="90" t="s">
        <v>2</v>
      </c>
      <c r="AF8" s="90"/>
      <c r="AG8" s="91"/>
      <c r="AH8" s="288" t="str">
        <f>Assumptions!A16</f>
        <v>Zone 3</v>
      </c>
      <c r="AI8" s="289"/>
      <c r="AJ8" s="289"/>
      <c r="AK8" s="290"/>
      <c r="AL8" s="95" t="str">
        <f>Assumptions!$D$63</f>
        <v>3 Bed houses</v>
      </c>
      <c r="AM8" s="82">
        <f>Assumptions!$C$99</f>
        <v>0</v>
      </c>
    </row>
    <row r="9" spans="1:39" ht="11.1" customHeight="1" x14ac:dyDescent="0.25">
      <c r="A9" s="5" t="s">
        <v>3</v>
      </c>
      <c r="B9" s="5"/>
      <c r="C9" s="6"/>
      <c r="D9" s="10">
        <f>SUM(I6:I10)</f>
        <v>1</v>
      </c>
      <c r="E9" s="39" t="s">
        <v>67</v>
      </c>
      <c r="F9" s="6"/>
      <c r="G9" s="8"/>
      <c r="H9" s="17" t="str">
        <f>Assumptions!$D$73</f>
        <v>4 bed houses</v>
      </c>
      <c r="I9" s="82">
        <f>Assumptions!$C$100</f>
        <v>1</v>
      </c>
      <c r="J9"/>
      <c r="K9" s="5" t="s">
        <v>3</v>
      </c>
      <c r="L9" s="5"/>
      <c r="M9" s="6"/>
      <c r="N9" s="10">
        <f>SUM(S6:S10)</f>
        <v>1</v>
      </c>
      <c r="O9" s="39" t="s">
        <v>67</v>
      </c>
      <c r="P9" s="6"/>
      <c r="Q9" s="8"/>
      <c r="R9" s="17" t="str">
        <f>Assumptions!$D$73</f>
        <v>4 bed houses</v>
      </c>
      <c r="S9" s="82">
        <f>Assumptions!$C$100</f>
        <v>1</v>
      </c>
      <c r="T9"/>
      <c r="U9" s="90" t="s">
        <v>3</v>
      </c>
      <c r="V9" s="90"/>
      <c r="W9" s="91"/>
      <c r="X9" s="104">
        <f>SUM(AC6:AC10)</f>
        <v>1</v>
      </c>
      <c r="Y9" s="105" t="s">
        <v>67</v>
      </c>
      <c r="Z9" s="91"/>
      <c r="AA9" s="106"/>
      <c r="AB9" s="95" t="str">
        <f>Assumptions!$D$64</f>
        <v>4 bed houses</v>
      </c>
      <c r="AC9" s="82">
        <f>Assumptions!$C$100</f>
        <v>1</v>
      </c>
      <c r="AD9" s="88"/>
      <c r="AE9" s="90" t="s">
        <v>3</v>
      </c>
      <c r="AF9" s="90"/>
      <c r="AG9" s="91"/>
      <c r="AH9" s="104">
        <f>SUM(AM6:AM10)</f>
        <v>1</v>
      </c>
      <c r="AI9" s="105" t="s">
        <v>67</v>
      </c>
      <c r="AJ9" s="91"/>
      <c r="AK9" s="106"/>
      <c r="AL9" s="95" t="str">
        <f>Assumptions!$D$64</f>
        <v>4 bed houses</v>
      </c>
      <c r="AM9" s="82">
        <f>Assumptions!$C$100</f>
        <v>1</v>
      </c>
    </row>
    <row r="10" spans="1:39" ht="11.1" customHeight="1" x14ac:dyDescent="0.25">
      <c r="A10" s="90" t="s">
        <v>56</v>
      </c>
      <c r="B10" s="91"/>
      <c r="C10" s="107">
        <v>0</v>
      </c>
      <c r="D10" s="104">
        <f>D9*C10</f>
        <v>0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Assumptions!$C$101</f>
        <v>0</v>
      </c>
      <c r="J10"/>
      <c r="K10" s="90" t="s">
        <v>56</v>
      </c>
      <c r="L10" s="91"/>
      <c r="M10" s="107">
        <v>0</v>
      </c>
      <c r="N10" s="104">
        <f>N9*M10</f>
        <v>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Assumptions!$C$101</f>
        <v>0</v>
      </c>
      <c r="T10"/>
      <c r="U10" s="90" t="s">
        <v>56</v>
      </c>
      <c r="V10" s="91"/>
      <c r="W10" s="107">
        <v>0</v>
      </c>
      <c r="X10" s="104">
        <f>X9*W10</f>
        <v>0</v>
      </c>
      <c r="Y10" s="105" t="s">
        <v>57</v>
      </c>
      <c r="Z10" s="106"/>
      <c r="AA10" s="108"/>
      <c r="AB10" s="95" t="str">
        <f>Assumptions!$D$65</f>
        <v>5 bed house</v>
      </c>
      <c r="AC10" s="82">
        <f>Assumptions!$C$101</f>
        <v>0</v>
      </c>
      <c r="AD10" s="88"/>
      <c r="AE10" s="90" t="s">
        <v>56</v>
      </c>
      <c r="AF10" s="91"/>
      <c r="AG10" s="107">
        <v>0</v>
      </c>
      <c r="AH10" s="104">
        <f>AH9*AG10</f>
        <v>0</v>
      </c>
      <c r="AI10" s="105" t="s">
        <v>57</v>
      </c>
      <c r="AJ10" s="106"/>
      <c r="AK10" s="108"/>
      <c r="AL10" s="95" t="str">
        <f>Assumptions!$D$65</f>
        <v>5 bed house</v>
      </c>
      <c r="AM10" s="82">
        <f>Assumptions!$C$101</f>
        <v>0</v>
      </c>
    </row>
    <row r="11" spans="1:39" ht="11.1" customHeight="1" x14ac:dyDescent="0.25">
      <c r="A11" s="90" t="s">
        <v>58</v>
      </c>
      <c r="B11" s="91"/>
      <c r="C11" s="109">
        <f>Assumptions!$D$13</f>
        <v>0.42</v>
      </c>
      <c r="D11" s="95" t="str">
        <f>Assumptions!$D$12</f>
        <v>Intermediate</v>
      </c>
      <c r="E11" s="107">
        <f>Assumptions!$E$13</f>
        <v>0.19</v>
      </c>
      <c r="F11" s="95" t="str">
        <f>Assumptions!$E$12</f>
        <v>Social Rent</v>
      </c>
      <c r="G11" s="110">
        <f>Assumptions!$F$13</f>
        <v>0.39</v>
      </c>
      <c r="H11" s="105" t="str">
        <f>Assumptions!$F$12</f>
        <v>Affordable Rent</v>
      </c>
      <c r="I11" s="1"/>
      <c r="J11"/>
      <c r="K11" s="90" t="s">
        <v>58</v>
      </c>
      <c r="L11" s="91"/>
      <c r="M11" s="109">
        <f>Assumptions!$D$14</f>
        <v>0.42</v>
      </c>
      <c r="N11" s="95" t="str">
        <f>Assumptions!$D$12</f>
        <v>Intermediate</v>
      </c>
      <c r="O11" s="107">
        <f>Assumptions!$E$14</f>
        <v>0.19</v>
      </c>
      <c r="P11" s="95" t="str">
        <f>Assumptions!$E$12</f>
        <v>Social Rent</v>
      </c>
      <c r="Q11" s="110">
        <f>Assumptions!$F$14</f>
        <v>0.39</v>
      </c>
      <c r="R11" s="105" t="str">
        <f>Assumptions!$F$12</f>
        <v>Affordable Rent</v>
      </c>
      <c r="S11" s="1"/>
      <c r="T11"/>
      <c r="U11" s="90" t="s">
        <v>58</v>
      </c>
      <c r="V11" s="91"/>
      <c r="W11" s="109">
        <f>Assumptions!$D$15</f>
        <v>0.42</v>
      </c>
      <c r="X11" s="95" t="str">
        <f>Assumptions!$D$12</f>
        <v>Intermediate</v>
      </c>
      <c r="Y11" s="107">
        <f>Assumptions!$E$15</f>
        <v>0.19</v>
      </c>
      <c r="Z11" s="95" t="str">
        <f>Assumptions!$E$12</f>
        <v>Social Rent</v>
      </c>
      <c r="AA11" s="110">
        <f>Assumptions!$F$15</f>
        <v>0.39</v>
      </c>
      <c r="AB11" s="105" t="str">
        <f>Assumptions!$F$12</f>
        <v>Affordable Rent</v>
      </c>
      <c r="AC11" s="111"/>
      <c r="AD11" s="88"/>
      <c r="AE11" s="90" t="s">
        <v>58</v>
      </c>
      <c r="AF11" s="91"/>
      <c r="AG11" s="109">
        <f>Assumptions!$D$16</f>
        <v>0.42</v>
      </c>
      <c r="AH11" s="95" t="str">
        <f>Assumptions!$D$12</f>
        <v>Intermediate</v>
      </c>
      <c r="AI11" s="107">
        <f>Assumptions!$E$16</f>
        <v>0.19</v>
      </c>
      <c r="AJ11" s="95" t="str">
        <f>Assumptions!$E$12</f>
        <v>Social Rent</v>
      </c>
      <c r="AK11" s="110">
        <f>Assumptions!$F$16</f>
        <v>0.39</v>
      </c>
      <c r="AL11" s="105" t="str">
        <f>Assumptions!$F$12</f>
        <v>Affordable Rent</v>
      </c>
      <c r="AM11" s="1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120</v>
      </c>
      <c r="E12" s="105" t="s">
        <v>60</v>
      </c>
      <c r="F12" s="106"/>
      <c r="G12" s="112">
        <f>SUM(A22*C22)+(A23*C23)+(A24*C24)+(A27*C27)+(A28*C28)+(A29*C29)+(A32*C32)+(A33*C33)+(A34*C34)</f>
        <v>0</v>
      </c>
      <c r="H12" s="95" t="s">
        <v>61</v>
      </c>
      <c r="I12" s="8"/>
      <c r="J12"/>
      <c r="K12" s="90" t="s">
        <v>59</v>
      </c>
      <c r="L12" s="91"/>
      <c r="M12" s="91"/>
      <c r="N12" s="104">
        <f>(K15*M15)+(K16*M16)+(K17*M17)+(K18*M18)+(K19*M19)</f>
        <v>120</v>
      </c>
      <c r="O12" s="105" t="s">
        <v>60</v>
      </c>
      <c r="P12" s="106"/>
      <c r="Q12" s="112">
        <f>SUM(K22*M22)+(K23*M23)+(K24*M24)+(K27*M27)+(K28*M28)+(K29*M29)+(K32*M32)+(K33*M33)+(K34*M34)</f>
        <v>0</v>
      </c>
      <c r="R12" s="95" t="s">
        <v>61</v>
      </c>
      <c r="S12" s="8"/>
      <c r="T12"/>
      <c r="U12" s="90" t="s">
        <v>59</v>
      </c>
      <c r="V12" s="91"/>
      <c r="W12" s="91"/>
      <c r="X12" s="104">
        <f>(U15*W15)+(U16*W16)+(U17*W17)+(U18*W18)+(U19*W19)</f>
        <v>120</v>
      </c>
      <c r="Y12" s="105" t="s">
        <v>60</v>
      </c>
      <c r="Z12" s="106"/>
      <c r="AA12" s="112">
        <f>SUM(U22*W22)+(U23*W23)+(U24*W24)+(U27*W27)+(U28*W28)+(U29*W29)+(U32*W32)+(U33*W33)+(U34*W34)</f>
        <v>0</v>
      </c>
      <c r="AB12" s="95" t="s">
        <v>61</v>
      </c>
      <c r="AC12" s="106"/>
      <c r="AD12" s="88"/>
      <c r="AE12" s="90" t="s">
        <v>59</v>
      </c>
      <c r="AF12" s="91"/>
      <c r="AG12" s="91"/>
      <c r="AH12" s="104">
        <f>(AE15*AG15)+(AE16*AG16)+(AE17*AG17)+(AE18*AG18)+(AE19*AG19)</f>
        <v>120</v>
      </c>
      <c r="AI12" s="105" t="s">
        <v>60</v>
      </c>
      <c r="AJ12" s="106"/>
      <c r="AK12" s="112">
        <f>SUM(AE22*AG22)+(AE23*AG23)+(AE24*AG24)+(AE27*AG27)+(AE28*AG28)+(AE29*AG29)+(AE32*AG32)+(AE33*AG33)+(AE34*AG34)</f>
        <v>0</v>
      </c>
      <c r="AL12" s="95" t="s">
        <v>61</v>
      </c>
      <c r="AM12" s="106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J13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T13"/>
      <c r="U13" s="113" t="s">
        <v>4</v>
      </c>
      <c r="V13" s="114"/>
      <c r="W13" s="114"/>
      <c r="X13" s="114"/>
      <c r="Y13" s="114"/>
      <c r="Z13" s="114"/>
      <c r="AA13" s="114"/>
      <c r="AB13" s="114"/>
      <c r="AC13" s="115"/>
      <c r="AD13" s="88"/>
      <c r="AE13" s="113" t="s">
        <v>4</v>
      </c>
      <c r="AF13" s="114"/>
      <c r="AG13" s="114"/>
      <c r="AH13" s="114"/>
      <c r="AI13" s="114"/>
      <c r="AJ13" s="114"/>
      <c r="AK13" s="114"/>
      <c r="AL13" s="114"/>
      <c r="AM13" s="115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J14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T14"/>
      <c r="U14" s="91" t="s">
        <v>62</v>
      </c>
      <c r="V14" s="91"/>
      <c r="W14" s="116"/>
      <c r="X14" s="116"/>
      <c r="Y14" s="116"/>
      <c r="Z14" s="116"/>
      <c r="AA14" s="116"/>
      <c r="AB14" s="116"/>
      <c r="AC14" s="106"/>
      <c r="AD14" s="88"/>
      <c r="AE14" s="91" t="s">
        <v>62</v>
      </c>
      <c r="AF14" s="91"/>
      <c r="AG14" s="116"/>
      <c r="AH14" s="116"/>
      <c r="AI14" s="116"/>
      <c r="AJ14" s="116"/>
      <c r="AK14" s="116"/>
      <c r="AL14" s="116"/>
      <c r="AM14" s="106"/>
    </row>
    <row r="15" spans="1:39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2400</v>
      </c>
      <c r="F15" s="119" t="s">
        <v>6</v>
      </c>
      <c r="G15" s="116"/>
      <c r="H15" s="116"/>
      <c r="I15" s="20">
        <f>A15*C15*E15</f>
        <v>0</v>
      </c>
      <c r="J15"/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2700</v>
      </c>
      <c r="P15" s="119" t="s">
        <v>6</v>
      </c>
      <c r="Q15" s="116"/>
      <c r="R15" s="116"/>
      <c r="S15" s="20">
        <f>K15*M15*O15</f>
        <v>0</v>
      </c>
      <c r="T15"/>
      <c r="U15" s="117">
        <f>AC6*(100%-W10)</f>
        <v>0</v>
      </c>
      <c r="V15" s="95" t="str">
        <f>Assumptions!$A$22</f>
        <v>Apartments</v>
      </c>
      <c r="W15" s="118">
        <f>Assumptions!$B$22</f>
        <v>65</v>
      </c>
      <c r="X15" s="119" t="s">
        <v>5</v>
      </c>
      <c r="Y15" s="120">
        <f>Assumptions!$C$34</f>
        <v>2700</v>
      </c>
      <c r="Z15" s="119" t="s">
        <v>6</v>
      </c>
      <c r="AA15" s="116"/>
      <c r="AB15" s="116"/>
      <c r="AC15" s="121">
        <f>U15*W15*Y15</f>
        <v>0</v>
      </c>
      <c r="AD15" s="88"/>
      <c r="AE15" s="117">
        <f>AM6*(100%-AG10)</f>
        <v>0</v>
      </c>
      <c r="AF15" s="95" t="str">
        <f>Assumptions!$A$22</f>
        <v>Apartments</v>
      </c>
      <c r="AG15" s="118">
        <f>Assumptions!$B$22</f>
        <v>65</v>
      </c>
      <c r="AH15" s="119" t="s">
        <v>5</v>
      </c>
      <c r="AI15" s="120">
        <f>Assumptions!$C$35</f>
        <v>2853</v>
      </c>
      <c r="AJ15" s="119" t="s">
        <v>6</v>
      </c>
      <c r="AK15" s="116"/>
      <c r="AL15" s="116"/>
      <c r="AM15" s="121">
        <f>AE15*AG15*AI15</f>
        <v>0</v>
      </c>
    </row>
    <row r="16" spans="1:39" ht="11.1" customHeight="1" x14ac:dyDescent="0.25">
      <c r="A16" s="117">
        <f>I7*(100%-C10)</f>
        <v>0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2550</v>
      </c>
      <c r="F16" s="119" t="s">
        <v>6</v>
      </c>
      <c r="G16" s="116"/>
      <c r="H16" s="116"/>
      <c r="I16" s="20">
        <f>A16*C16*E16</f>
        <v>0</v>
      </c>
      <c r="J16"/>
      <c r="K16" s="117">
        <f>S7*(100%-M10)</f>
        <v>0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2800</v>
      </c>
      <c r="P16" s="119" t="s">
        <v>6</v>
      </c>
      <c r="Q16" s="116"/>
      <c r="R16" s="116"/>
      <c r="S16" s="20">
        <f>K16*M16*O16</f>
        <v>0</v>
      </c>
      <c r="T16"/>
      <c r="U16" s="117">
        <f>AC7*(100%-W10)</f>
        <v>0</v>
      </c>
      <c r="V16" s="95" t="str">
        <f>Assumptions!$A$23</f>
        <v>2 bed houses</v>
      </c>
      <c r="W16" s="118">
        <f>Assumptions!$B$23</f>
        <v>75</v>
      </c>
      <c r="X16" s="119" t="s">
        <v>5</v>
      </c>
      <c r="Y16" s="120">
        <f>Assumptions!$D$34</f>
        <v>2800</v>
      </c>
      <c r="Z16" s="119" t="s">
        <v>6</v>
      </c>
      <c r="AA16" s="116"/>
      <c r="AB16" s="116"/>
      <c r="AC16" s="121">
        <f>U16*W16*Y16</f>
        <v>0</v>
      </c>
      <c r="AD16" s="88"/>
      <c r="AE16" s="117">
        <f>AM7*(100%-AG10)</f>
        <v>0</v>
      </c>
      <c r="AF16" s="95" t="str">
        <f>Assumptions!$A$23</f>
        <v>2 bed houses</v>
      </c>
      <c r="AG16" s="118">
        <f>Assumptions!$B$23</f>
        <v>75</v>
      </c>
      <c r="AH16" s="119" t="s">
        <v>5</v>
      </c>
      <c r="AI16" s="120">
        <f>Assumptions!$D$35</f>
        <v>3390</v>
      </c>
      <c r="AJ16" s="119" t="s">
        <v>6</v>
      </c>
      <c r="AK16" s="116"/>
      <c r="AL16" s="116"/>
      <c r="AM16" s="121">
        <f>AE16*AG16*AI16</f>
        <v>0</v>
      </c>
    </row>
    <row r="17" spans="1:39" ht="11.1" customHeight="1" x14ac:dyDescent="0.25">
      <c r="A17" s="117">
        <f>I8*(100%-C10)</f>
        <v>0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2475</v>
      </c>
      <c r="F17" s="119" t="s">
        <v>6</v>
      </c>
      <c r="G17" s="116"/>
      <c r="H17" s="116"/>
      <c r="I17" s="20">
        <f>A17*C17*E17</f>
        <v>0</v>
      </c>
      <c r="J17"/>
      <c r="K17" s="117">
        <f>S8*(100%-M10)</f>
        <v>0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2700</v>
      </c>
      <c r="P17" s="119" t="s">
        <v>6</v>
      </c>
      <c r="Q17" s="116"/>
      <c r="R17" s="116"/>
      <c r="S17" s="20">
        <f>K17*M17*O17</f>
        <v>0</v>
      </c>
      <c r="T17"/>
      <c r="U17" s="117">
        <f>AC8*(100%-W10)</f>
        <v>0</v>
      </c>
      <c r="V17" s="95" t="str">
        <f>Assumptions!$A$24</f>
        <v>3 Bed houses</v>
      </c>
      <c r="W17" s="118">
        <f>Assumptions!$B$24</f>
        <v>90</v>
      </c>
      <c r="X17" s="119" t="s">
        <v>5</v>
      </c>
      <c r="Y17" s="120">
        <f>Assumptions!$E$34</f>
        <v>2700</v>
      </c>
      <c r="Z17" s="119" t="s">
        <v>6</v>
      </c>
      <c r="AA17" s="116"/>
      <c r="AB17" s="116"/>
      <c r="AC17" s="121">
        <f>U17*W17*Y17</f>
        <v>0</v>
      </c>
      <c r="AD17" s="88"/>
      <c r="AE17" s="117">
        <f>AM8*(100%-AG10)</f>
        <v>0</v>
      </c>
      <c r="AF17" s="95" t="str">
        <f>Assumptions!$A$24</f>
        <v>3 Bed houses</v>
      </c>
      <c r="AG17" s="118">
        <f>Assumptions!$B$24</f>
        <v>90</v>
      </c>
      <c r="AH17" s="119" t="s">
        <v>5</v>
      </c>
      <c r="AI17" s="120">
        <f>Assumptions!$E$35</f>
        <v>3337</v>
      </c>
      <c r="AJ17" s="119" t="s">
        <v>6</v>
      </c>
      <c r="AK17" s="116"/>
      <c r="AL17" s="116"/>
      <c r="AM17" s="121">
        <f>AE17*AG17*AI17</f>
        <v>0</v>
      </c>
    </row>
    <row r="18" spans="1:39" ht="11.1" customHeight="1" x14ac:dyDescent="0.25">
      <c r="A18" s="117">
        <f>I9*(100%-C10)</f>
        <v>1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2475</v>
      </c>
      <c r="F18" s="119" t="s">
        <v>6</v>
      </c>
      <c r="G18" s="116"/>
      <c r="H18" s="116"/>
      <c r="I18" s="20">
        <f>A18*C18*E18</f>
        <v>297000</v>
      </c>
      <c r="J18"/>
      <c r="K18" s="117">
        <f>S9*(100%-M10)</f>
        <v>1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2700</v>
      </c>
      <c r="P18" s="119" t="s">
        <v>6</v>
      </c>
      <c r="Q18" s="116"/>
      <c r="R18" s="116"/>
      <c r="S18" s="20">
        <f>K18*M18*O18</f>
        <v>324000</v>
      </c>
      <c r="T18"/>
      <c r="U18" s="117">
        <f>AC9*(100%-W10)</f>
        <v>1</v>
      </c>
      <c r="V18" s="95" t="str">
        <f>Assumptions!$A$25</f>
        <v>4 bed houses</v>
      </c>
      <c r="W18" s="118">
        <f>Assumptions!$B$25</f>
        <v>120</v>
      </c>
      <c r="X18" s="119" t="s">
        <v>5</v>
      </c>
      <c r="Y18" s="120">
        <f>Assumptions!$F$34</f>
        <v>2700</v>
      </c>
      <c r="Z18" s="119" t="s">
        <v>6</v>
      </c>
      <c r="AA18" s="116"/>
      <c r="AB18" s="116"/>
      <c r="AC18" s="121">
        <f>U18*W18*Y18</f>
        <v>324000</v>
      </c>
      <c r="AD18" s="88"/>
      <c r="AE18" s="117">
        <f>AM9*(100%-AG10)</f>
        <v>1</v>
      </c>
      <c r="AF18" s="95" t="str">
        <f>Assumptions!$A$25</f>
        <v>4 bed houses</v>
      </c>
      <c r="AG18" s="118">
        <f>Assumptions!$B$25</f>
        <v>120</v>
      </c>
      <c r="AH18" s="119" t="s">
        <v>5</v>
      </c>
      <c r="AI18" s="120">
        <f>Assumptions!$F$35</f>
        <v>3122</v>
      </c>
      <c r="AJ18" s="119" t="s">
        <v>6</v>
      </c>
      <c r="AK18" s="116"/>
      <c r="AL18" s="116"/>
      <c r="AM18" s="121">
        <f>AE18*AG18*AI18</f>
        <v>374640</v>
      </c>
    </row>
    <row r="19" spans="1:39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164</v>
      </c>
      <c r="D19" s="119" t="s">
        <v>5</v>
      </c>
      <c r="E19" s="120">
        <f>Assumptions!$G$32</f>
        <v>2400</v>
      </c>
      <c r="F19" s="119" t="s">
        <v>6</v>
      </c>
      <c r="G19" s="116"/>
      <c r="H19" s="116"/>
      <c r="I19" s="20">
        <f>A19*C19*E19</f>
        <v>0</v>
      </c>
      <c r="J19"/>
      <c r="K19" s="117">
        <f>S10*(100%-M10)</f>
        <v>0</v>
      </c>
      <c r="L19" s="95" t="str">
        <f>Assumptions!$A$26</f>
        <v>5 bed house</v>
      </c>
      <c r="M19" s="120">
        <f>Assumptions!$B$26</f>
        <v>164</v>
      </c>
      <c r="N19" s="119" t="s">
        <v>5</v>
      </c>
      <c r="O19" s="120">
        <f>Assumptions!$G$33</f>
        <v>2600</v>
      </c>
      <c r="P19" s="119" t="s">
        <v>6</v>
      </c>
      <c r="Q19" s="116"/>
      <c r="R19" s="116"/>
      <c r="S19" s="20">
        <f>K19*M19*O19</f>
        <v>0</v>
      </c>
      <c r="T19"/>
      <c r="U19" s="117">
        <f>AC10*(100%-W10)</f>
        <v>0</v>
      </c>
      <c r="V19" s="95" t="str">
        <f>Assumptions!$A$26</f>
        <v>5 bed house</v>
      </c>
      <c r="W19" s="120">
        <f>Assumptions!$B$26</f>
        <v>164</v>
      </c>
      <c r="X19" s="119" t="s">
        <v>5</v>
      </c>
      <c r="Y19" s="120">
        <f>Assumptions!$G$34</f>
        <v>2600</v>
      </c>
      <c r="Z19" s="119" t="s">
        <v>6</v>
      </c>
      <c r="AA19" s="116"/>
      <c r="AB19" s="116"/>
      <c r="AC19" s="121">
        <f>U19*W19*Y19</f>
        <v>0</v>
      </c>
      <c r="AD19" s="88"/>
      <c r="AE19" s="117">
        <f>AM10*(100%-AG10)</f>
        <v>0</v>
      </c>
      <c r="AF19" s="95" t="str">
        <f>Assumptions!$A$26</f>
        <v>5 bed house</v>
      </c>
      <c r="AG19" s="120">
        <f>Assumptions!$B$26</f>
        <v>164</v>
      </c>
      <c r="AH19" s="119" t="s">
        <v>5</v>
      </c>
      <c r="AI19" s="120">
        <f>Assumptions!$G$35</f>
        <v>2906</v>
      </c>
      <c r="AJ19" s="119" t="s">
        <v>6</v>
      </c>
      <c r="AK19" s="116"/>
      <c r="AL19" s="116"/>
      <c r="AM19" s="121">
        <f>AE19*AG19*AI19</f>
        <v>0</v>
      </c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J20"/>
      <c r="K20" s="114"/>
      <c r="L20" s="114"/>
      <c r="M20" s="114"/>
      <c r="N20" s="122"/>
      <c r="O20" s="114"/>
      <c r="P20" s="122"/>
      <c r="Q20" s="114"/>
      <c r="R20" s="114"/>
      <c r="S20" s="22"/>
      <c r="T20"/>
      <c r="U20" s="114"/>
      <c r="V20" s="114"/>
      <c r="W20" s="114"/>
      <c r="X20" s="122"/>
      <c r="Y20" s="114"/>
      <c r="Z20" s="122"/>
      <c r="AA20" s="114"/>
      <c r="AB20" s="114"/>
      <c r="AC20" s="123"/>
      <c r="AD20" s="88"/>
      <c r="AE20" s="114"/>
      <c r="AF20" s="114"/>
      <c r="AG20" s="114"/>
      <c r="AH20" s="122"/>
      <c r="AI20" s="114"/>
      <c r="AJ20" s="122"/>
      <c r="AK20" s="114"/>
      <c r="AL20" s="114"/>
      <c r="AM20" s="123"/>
    </row>
    <row r="21" spans="1:39" ht="11.1" customHeight="1" x14ac:dyDescent="0.25">
      <c r="A21" s="91" t="str">
        <f>Assumptions!$D$12</f>
        <v>Intermediate</v>
      </c>
      <c r="B21" s="91"/>
      <c r="C21" s="107">
        <f>Assumptions!$D$18</f>
        <v>0.6</v>
      </c>
      <c r="D21" s="119" t="s">
        <v>63</v>
      </c>
      <c r="E21" s="116"/>
      <c r="F21" s="119"/>
      <c r="G21" s="116"/>
      <c r="H21" s="116"/>
      <c r="I21" s="23"/>
      <c r="J21"/>
      <c r="K21" s="91" t="str">
        <f>Assumptions!$D$12</f>
        <v>Intermediate</v>
      </c>
      <c r="L21" s="91"/>
      <c r="M21" s="107">
        <f>Assumptions!$D$18</f>
        <v>0.6</v>
      </c>
      <c r="N21" s="119" t="s">
        <v>63</v>
      </c>
      <c r="O21" s="116"/>
      <c r="P21" s="119"/>
      <c r="Q21" s="116"/>
      <c r="R21" s="116"/>
      <c r="S21" s="23"/>
      <c r="T21"/>
      <c r="U21" s="91" t="str">
        <f>Assumptions!$D$12</f>
        <v>Intermediate</v>
      </c>
      <c r="V21" s="91"/>
      <c r="W21" s="107">
        <f>Assumptions!$D$18</f>
        <v>0.6</v>
      </c>
      <c r="X21" s="119" t="s">
        <v>63</v>
      </c>
      <c r="Y21" s="116"/>
      <c r="Z21" s="119"/>
      <c r="AA21" s="116"/>
      <c r="AB21" s="116"/>
      <c r="AC21" s="124"/>
      <c r="AD21" s="88"/>
      <c r="AE21" s="91" t="str">
        <f>Assumptions!$D$12</f>
        <v>Intermediate</v>
      </c>
      <c r="AF21" s="91"/>
      <c r="AG21" s="107">
        <f>Assumptions!$D$18</f>
        <v>0.6</v>
      </c>
      <c r="AH21" s="119" t="s">
        <v>63</v>
      </c>
      <c r="AI21" s="116"/>
      <c r="AJ21" s="119"/>
      <c r="AK21" s="116"/>
      <c r="AL21" s="116"/>
      <c r="AM21" s="124"/>
    </row>
    <row r="22" spans="1:39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65</v>
      </c>
      <c r="D22" s="119" t="s">
        <v>7</v>
      </c>
      <c r="E22" s="116">
        <f>E15*C21</f>
        <v>1440</v>
      </c>
      <c r="F22" s="119" t="s">
        <v>6</v>
      </c>
      <c r="G22" s="116"/>
      <c r="H22" s="116"/>
      <c r="I22" s="20">
        <f>A22*C22*E22</f>
        <v>0</v>
      </c>
      <c r="J22"/>
      <c r="K22" s="117">
        <f>N10*M11*Assumptions!$C$220</f>
        <v>0</v>
      </c>
      <c r="L22" s="95" t="str">
        <f>Assumptions!$A$220</f>
        <v>Apartments</v>
      </c>
      <c r="M22" s="125">
        <f>Assumptions!$B$220</f>
        <v>65</v>
      </c>
      <c r="N22" s="119" t="s">
        <v>7</v>
      </c>
      <c r="O22" s="116">
        <f>O15*M21</f>
        <v>1620</v>
      </c>
      <c r="P22" s="119" t="s">
        <v>6</v>
      </c>
      <c r="Q22" s="116"/>
      <c r="R22" s="116"/>
      <c r="S22" s="20">
        <f>K22*M22*O22</f>
        <v>0</v>
      </c>
      <c r="T22"/>
      <c r="U22" s="117">
        <f>X10*W11*Assumptions!$C$220</f>
        <v>0</v>
      </c>
      <c r="V22" s="95" t="str">
        <f>Assumptions!$A$220</f>
        <v>Apartments</v>
      </c>
      <c r="W22" s="125">
        <f>Assumptions!$B$220</f>
        <v>65</v>
      </c>
      <c r="X22" s="119" t="s">
        <v>7</v>
      </c>
      <c r="Y22" s="116">
        <f>Y15*W21</f>
        <v>1620</v>
      </c>
      <c r="Z22" s="119" t="s">
        <v>6</v>
      </c>
      <c r="AA22" s="116"/>
      <c r="AB22" s="116"/>
      <c r="AC22" s="121">
        <f>U22*W22*Y22</f>
        <v>0</v>
      </c>
      <c r="AD22" s="88"/>
      <c r="AE22" s="117">
        <f>AH10*AG11*Assumptions!$C$220</f>
        <v>0</v>
      </c>
      <c r="AF22" s="95" t="str">
        <f>Assumptions!$A$220</f>
        <v>Apartments</v>
      </c>
      <c r="AG22" s="125">
        <f>Assumptions!$B$220</f>
        <v>65</v>
      </c>
      <c r="AH22" s="119" t="s">
        <v>7</v>
      </c>
      <c r="AI22" s="116">
        <f>AI15*AG21</f>
        <v>1711.8</v>
      </c>
      <c r="AJ22" s="119" t="s">
        <v>6</v>
      </c>
      <c r="AK22" s="116"/>
      <c r="AL22" s="116"/>
      <c r="AM22" s="121">
        <f>AE22*AG22*AI22</f>
        <v>0</v>
      </c>
    </row>
    <row r="23" spans="1:39" ht="11.1" customHeight="1" x14ac:dyDescent="0.25">
      <c r="A23" s="117">
        <f>D10*C11*Assumptions!$C$221</f>
        <v>0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1530</v>
      </c>
      <c r="F23" s="119" t="s">
        <v>6</v>
      </c>
      <c r="G23" s="116"/>
      <c r="H23" s="116"/>
      <c r="I23" s="20">
        <f>A23*C23*E23</f>
        <v>0</v>
      </c>
      <c r="J23"/>
      <c r="K23" s="117">
        <f>N10*M11*Assumptions!$C$221</f>
        <v>0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1680</v>
      </c>
      <c r="P23" s="119" t="s">
        <v>6</v>
      </c>
      <c r="Q23" s="116"/>
      <c r="R23" s="116"/>
      <c r="S23" s="20">
        <f>K23*M23*O23</f>
        <v>0</v>
      </c>
      <c r="T23"/>
      <c r="U23" s="117">
        <f>X10*W11*Assumptions!$C$221</f>
        <v>0</v>
      </c>
      <c r="V23" s="95" t="str">
        <f>Assumptions!$A$221</f>
        <v>2 Bed house</v>
      </c>
      <c r="W23" s="125">
        <f>Assumptions!$B$221</f>
        <v>75</v>
      </c>
      <c r="X23" s="119" t="s">
        <v>7</v>
      </c>
      <c r="Y23" s="116">
        <f>Y16*W21</f>
        <v>1680</v>
      </c>
      <c r="Z23" s="119" t="s">
        <v>6</v>
      </c>
      <c r="AA23" s="116"/>
      <c r="AB23" s="116"/>
      <c r="AC23" s="121">
        <f>U23*W23*Y23</f>
        <v>0</v>
      </c>
      <c r="AD23" s="88"/>
      <c r="AE23" s="117">
        <f>AH10*AG11*Assumptions!$C$221</f>
        <v>0</v>
      </c>
      <c r="AF23" s="95" t="str">
        <f>Assumptions!$A$221</f>
        <v>2 Bed house</v>
      </c>
      <c r="AG23" s="125">
        <f>Assumptions!$B$221</f>
        <v>75</v>
      </c>
      <c r="AH23" s="119" t="s">
        <v>7</v>
      </c>
      <c r="AI23" s="116">
        <f>AI16*AG21</f>
        <v>2034</v>
      </c>
      <c r="AJ23" s="119" t="s">
        <v>6</v>
      </c>
      <c r="AK23" s="116"/>
      <c r="AL23" s="116"/>
      <c r="AM23" s="121">
        <f>AE23*AG23*AI23</f>
        <v>0</v>
      </c>
    </row>
    <row r="24" spans="1:39" ht="11.1" customHeight="1" x14ac:dyDescent="0.25">
      <c r="A24" s="117">
        <f>D10*C11*Assumptions!$C$222</f>
        <v>0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1485</v>
      </c>
      <c r="F24" s="119" t="s">
        <v>6</v>
      </c>
      <c r="G24" s="116"/>
      <c r="H24" s="116"/>
      <c r="I24" s="20">
        <f>A24*C24*E24</f>
        <v>0</v>
      </c>
      <c r="J24"/>
      <c r="K24" s="117">
        <f>N10*M11*Assumptions!$C$222</f>
        <v>0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1620</v>
      </c>
      <c r="P24" s="119" t="s">
        <v>6</v>
      </c>
      <c r="Q24" s="116"/>
      <c r="R24" s="116"/>
      <c r="S24" s="20">
        <f>K24*M24*O24</f>
        <v>0</v>
      </c>
      <c r="T24"/>
      <c r="U24" s="117">
        <f>X10*W11*Assumptions!$C$222</f>
        <v>0</v>
      </c>
      <c r="V24" s="95" t="str">
        <f>Assumptions!$A$222</f>
        <v>3 Bed House</v>
      </c>
      <c r="W24" s="125">
        <f>Assumptions!$B$222</f>
        <v>90</v>
      </c>
      <c r="X24" s="119" t="s">
        <v>7</v>
      </c>
      <c r="Y24" s="116">
        <f>Y17*W21</f>
        <v>1620</v>
      </c>
      <c r="Z24" s="119" t="s">
        <v>6</v>
      </c>
      <c r="AA24" s="116"/>
      <c r="AB24" s="116"/>
      <c r="AC24" s="121">
        <f>U24*W24*Y24</f>
        <v>0</v>
      </c>
      <c r="AD24" s="88"/>
      <c r="AE24" s="117">
        <f>AH10*AG11*Assumptions!$C$222</f>
        <v>0</v>
      </c>
      <c r="AF24" s="95" t="str">
        <f>Assumptions!$A$222</f>
        <v>3 Bed House</v>
      </c>
      <c r="AG24" s="125">
        <f>Assumptions!$B$222</f>
        <v>90</v>
      </c>
      <c r="AH24" s="119" t="s">
        <v>7</v>
      </c>
      <c r="AI24" s="116">
        <f>AI17*AG21</f>
        <v>2002.1999999999998</v>
      </c>
      <c r="AJ24" s="119" t="s">
        <v>6</v>
      </c>
      <c r="AK24" s="116"/>
      <c r="AL24" s="116"/>
      <c r="AM24" s="121">
        <f>AE24*AG24*AI24</f>
        <v>0</v>
      </c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J25"/>
      <c r="K25" s="126"/>
      <c r="L25" s="114"/>
      <c r="M25" s="127"/>
      <c r="N25" s="122"/>
      <c r="O25" s="114"/>
      <c r="P25" s="122"/>
      <c r="Q25" s="114"/>
      <c r="R25" s="114"/>
      <c r="S25" s="27"/>
      <c r="T25"/>
      <c r="U25" s="126"/>
      <c r="V25" s="114"/>
      <c r="W25" s="127"/>
      <c r="X25" s="122"/>
      <c r="Y25" s="114"/>
      <c r="Z25" s="122"/>
      <c r="AA25" s="114"/>
      <c r="AB25" s="114"/>
      <c r="AC25" s="128"/>
      <c r="AD25" s="88"/>
      <c r="AE25" s="126"/>
      <c r="AF25" s="114"/>
      <c r="AG25" s="127"/>
      <c r="AH25" s="122"/>
      <c r="AI25" s="114"/>
      <c r="AJ25" s="122"/>
      <c r="AK25" s="114"/>
      <c r="AL25" s="114"/>
      <c r="AM25" s="128"/>
    </row>
    <row r="26" spans="1:39" ht="11.1" customHeight="1" x14ac:dyDescent="0.25">
      <c r="A26" s="91" t="str">
        <f>Assumptions!$E$12</f>
        <v>Social Rent</v>
      </c>
      <c r="B26" s="91"/>
      <c r="C26" s="107">
        <f>Assumptions!$E$18</f>
        <v>0.4</v>
      </c>
      <c r="D26" s="119" t="s">
        <v>63</v>
      </c>
      <c r="E26" s="116"/>
      <c r="F26" s="119"/>
      <c r="G26" s="116"/>
      <c r="H26" s="116"/>
      <c r="I26" s="23"/>
      <c r="J26"/>
      <c r="K26" s="91" t="str">
        <f>Assumptions!$E$12</f>
        <v>Social Rent</v>
      </c>
      <c r="L26" s="91"/>
      <c r="M26" s="107">
        <f>Assumptions!$E$18</f>
        <v>0.4</v>
      </c>
      <c r="N26" s="119" t="s">
        <v>63</v>
      </c>
      <c r="O26" s="116"/>
      <c r="P26" s="119"/>
      <c r="Q26" s="116"/>
      <c r="R26" s="116"/>
      <c r="S26" s="23"/>
      <c r="T26"/>
      <c r="U26" s="91" t="str">
        <f>Assumptions!$E$12</f>
        <v>Social Rent</v>
      </c>
      <c r="V26" s="91"/>
      <c r="W26" s="107">
        <f>Assumptions!$E$18</f>
        <v>0.4</v>
      </c>
      <c r="X26" s="119" t="s">
        <v>63</v>
      </c>
      <c r="Y26" s="116"/>
      <c r="Z26" s="119"/>
      <c r="AA26" s="116"/>
      <c r="AB26" s="116"/>
      <c r="AC26" s="124"/>
      <c r="AD26" s="88"/>
      <c r="AE26" s="91" t="str">
        <f>Assumptions!$E$12</f>
        <v>Social Rent</v>
      </c>
      <c r="AF26" s="91"/>
      <c r="AG26" s="107">
        <f>Assumptions!$E$18</f>
        <v>0.4</v>
      </c>
      <c r="AH26" s="119" t="s">
        <v>63</v>
      </c>
      <c r="AI26" s="116"/>
      <c r="AJ26" s="119"/>
      <c r="AK26" s="116"/>
      <c r="AL26" s="116"/>
      <c r="AM26" s="124"/>
    </row>
    <row r="27" spans="1:39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65</v>
      </c>
      <c r="D27" s="119" t="s">
        <v>66</v>
      </c>
      <c r="E27" s="116">
        <f>E15*C26</f>
        <v>960</v>
      </c>
      <c r="F27" s="119" t="s">
        <v>6</v>
      </c>
      <c r="G27" s="116"/>
      <c r="H27" s="116"/>
      <c r="I27" s="20">
        <f>A27*C27*E27</f>
        <v>0</v>
      </c>
      <c r="J27"/>
      <c r="K27" s="117">
        <f>N10*O11*Assumptions!$C$225</f>
        <v>0</v>
      </c>
      <c r="L27" s="95" t="str">
        <f>Assumptions!$A$225</f>
        <v>Apartments</v>
      </c>
      <c r="M27" s="125">
        <f>Assumptions!$B$225</f>
        <v>65</v>
      </c>
      <c r="N27" s="119" t="s">
        <v>66</v>
      </c>
      <c r="O27" s="116">
        <f>O15*M26</f>
        <v>1080</v>
      </c>
      <c r="P27" s="119" t="s">
        <v>6</v>
      </c>
      <c r="Q27" s="116"/>
      <c r="R27" s="116"/>
      <c r="S27" s="20">
        <f>K27*M27*O27</f>
        <v>0</v>
      </c>
      <c r="T27"/>
      <c r="U27" s="117">
        <f>X10*Y11*Assumptions!$C$225</f>
        <v>0</v>
      </c>
      <c r="V27" s="95" t="str">
        <f>Assumptions!$A$225</f>
        <v>Apartments</v>
      </c>
      <c r="W27" s="125">
        <f>Assumptions!$B$225</f>
        <v>65</v>
      </c>
      <c r="X27" s="119" t="s">
        <v>66</v>
      </c>
      <c r="Y27" s="116">
        <f>Y15*W26</f>
        <v>1080</v>
      </c>
      <c r="Z27" s="119" t="s">
        <v>6</v>
      </c>
      <c r="AA27" s="116"/>
      <c r="AB27" s="116"/>
      <c r="AC27" s="121">
        <f>U27*W27*Y27</f>
        <v>0</v>
      </c>
      <c r="AD27" s="88"/>
      <c r="AE27" s="117">
        <f>AH10*AI11*Assumptions!$C$225</f>
        <v>0</v>
      </c>
      <c r="AF27" s="95" t="str">
        <f>Assumptions!$A$225</f>
        <v>Apartments</v>
      </c>
      <c r="AG27" s="125">
        <f>Assumptions!$B$225</f>
        <v>65</v>
      </c>
      <c r="AH27" s="119" t="s">
        <v>66</v>
      </c>
      <c r="AI27" s="116">
        <f>AI15*AG26</f>
        <v>1141.2</v>
      </c>
      <c r="AJ27" s="119" t="s">
        <v>6</v>
      </c>
      <c r="AK27" s="116"/>
      <c r="AL27" s="116"/>
      <c r="AM27" s="121">
        <f>AE27*AG27*AI27</f>
        <v>0</v>
      </c>
    </row>
    <row r="28" spans="1:39" ht="11.1" customHeight="1" x14ac:dyDescent="0.25">
      <c r="A28" s="117">
        <f>D10*E11*Assumptions!$C$226</f>
        <v>0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1020</v>
      </c>
      <c r="F28" s="119" t="s">
        <v>6</v>
      </c>
      <c r="G28" s="116"/>
      <c r="H28" s="116"/>
      <c r="I28" s="20">
        <f>A28*C28*E28</f>
        <v>0</v>
      </c>
      <c r="J28"/>
      <c r="K28" s="117">
        <f>N10*O11*Assumptions!$C$226</f>
        <v>0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1120</v>
      </c>
      <c r="P28" s="119" t="s">
        <v>6</v>
      </c>
      <c r="Q28" s="116"/>
      <c r="R28" s="116"/>
      <c r="S28" s="20">
        <f>K28*M28*O28</f>
        <v>0</v>
      </c>
      <c r="T28"/>
      <c r="U28" s="117">
        <f>X10*Y11*Assumptions!$C$226</f>
        <v>0</v>
      </c>
      <c r="V28" s="95" t="s">
        <v>64</v>
      </c>
      <c r="W28" s="125">
        <f>Assumptions!$B$226</f>
        <v>75</v>
      </c>
      <c r="X28" s="119" t="s">
        <v>66</v>
      </c>
      <c r="Y28" s="116">
        <f>Y16*W26</f>
        <v>1120</v>
      </c>
      <c r="Z28" s="119" t="s">
        <v>6</v>
      </c>
      <c r="AA28" s="116"/>
      <c r="AB28" s="116"/>
      <c r="AC28" s="121">
        <f>U28*W28*Y28</f>
        <v>0</v>
      </c>
      <c r="AD28" s="88"/>
      <c r="AE28" s="117">
        <f>AH10*AI11*Assumptions!$C$226</f>
        <v>0</v>
      </c>
      <c r="AF28" s="95" t="s">
        <v>64</v>
      </c>
      <c r="AG28" s="125">
        <f>Assumptions!$B$226</f>
        <v>75</v>
      </c>
      <c r="AH28" s="119" t="s">
        <v>66</v>
      </c>
      <c r="AI28" s="116">
        <f>AI16*AG26</f>
        <v>1356</v>
      </c>
      <c r="AJ28" s="119" t="s">
        <v>6</v>
      </c>
      <c r="AK28" s="116"/>
      <c r="AL28" s="116"/>
      <c r="AM28" s="121">
        <f>AE28*AG28*AI28</f>
        <v>0</v>
      </c>
    </row>
    <row r="29" spans="1:39" ht="11.1" customHeight="1" x14ac:dyDescent="0.25">
      <c r="A29" s="117">
        <f>D10*E11*Assumptions!$C$227</f>
        <v>0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990</v>
      </c>
      <c r="F29" s="119" t="s">
        <v>6</v>
      </c>
      <c r="G29" s="116"/>
      <c r="H29" s="116"/>
      <c r="I29" s="20">
        <f>A29*C29*E29</f>
        <v>0</v>
      </c>
      <c r="J29"/>
      <c r="K29" s="117">
        <f>N10*O11*Assumptions!$C$227</f>
        <v>0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1080</v>
      </c>
      <c r="P29" s="119" t="s">
        <v>6</v>
      </c>
      <c r="Q29" s="116"/>
      <c r="R29" s="116"/>
      <c r="S29" s="20">
        <f>K29*M29*O29</f>
        <v>0</v>
      </c>
      <c r="T29"/>
      <c r="U29" s="117">
        <f>X10*Y11*Assumptions!$C$227</f>
        <v>0</v>
      </c>
      <c r="V29" s="95" t="str">
        <f>Assumptions!$A$227</f>
        <v>3 Bed House</v>
      </c>
      <c r="W29" s="125">
        <f>Assumptions!$B$227</f>
        <v>90</v>
      </c>
      <c r="X29" s="119" t="s">
        <v>66</v>
      </c>
      <c r="Y29" s="116">
        <f>Y17*W26</f>
        <v>1080</v>
      </c>
      <c r="Z29" s="119" t="s">
        <v>6</v>
      </c>
      <c r="AA29" s="116"/>
      <c r="AB29" s="116"/>
      <c r="AC29" s="121">
        <f>U29*W29*Y29</f>
        <v>0</v>
      </c>
      <c r="AD29" s="88"/>
      <c r="AE29" s="117">
        <f>AH10*AI11*Assumptions!$C$227</f>
        <v>0</v>
      </c>
      <c r="AF29" s="95" t="str">
        <f>Assumptions!$A$227</f>
        <v>3 Bed House</v>
      </c>
      <c r="AG29" s="125">
        <f>Assumptions!$B$227</f>
        <v>90</v>
      </c>
      <c r="AH29" s="119" t="s">
        <v>66</v>
      </c>
      <c r="AI29" s="116">
        <f>AI17*AG26</f>
        <v>1334.8000000000002</v>
      </c>
      <c r="AJ29" s="119" t="s">
        <v>6</v>
      </c>
      <c r="AK29" s="116"/>
      <c r="AL29" s="116"/>
      <c r="AM29" s="121">
        <f>AE29*AG29*AI29</f>
        <v>0</v>
      </c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J30"/>
      <c r="K30" s="126"/>
      <c r="L30" s="114"/>
      <c r="M30" s="127"/>
      <c r="N30" s="122"/>
      <c r="O30" s="114"/>
      <c r="P30" s="122"/>
      <c r="Q30" s="114"/>
      <c r="R30" s="114"/>
      <c r="S30" s="27"/>
      <c r="T30"/>
      <c r="U30" s="126"/>
      <c r="V30" s="114"/>
      <c r="W30" s="127"/>
      <c r="X30" s="122"/>
      <c r="Y30" s="114"/>
      <c r="Z30" s="122"/>
      <c r="AA30" s="114"/>
      <c r="AB30" s="114"/>
      <c r="AC30" s="128"/>
      <c r="AD30" s="88"/>
      <c r="AE30" s="126"/>
      <c r="AF30" s="114"/>
      <c r="AG30" s="127"/>
      <c r="AH30" s="122"/>
      <c r="AI30" s="114"/>
      <c r="AJ30" s="122"/>
      <c r="AK30" s="114"/>
      <c r="AL30" s="114"/>
      <c r="AM30" s="128"/>
    </row>
    <row r="31" spans="1:39" ht="11.1" customHeight="1" x14ac:dyDescent="0.25">
      <c r="A31" s="91" t="str">
        <f>Assumptions!$F$12</f>
        <v>Affordable Rent</v>
      </c>
      <c r="B31" s="91"/>
      <c r="C31" s="107">
        <f>Assumptions!$F$18</f>
        <v>0.5</v>
      </c>
      <c r="D31" s="119" t="s">
        <v>63</v>
      </c>
      <c r="E31" s="116"/>
      <c r="F31" s="119"/>
      <c r="G31" s="116"/>
      <c r="H31" s="116"/>
      <c r="I31" s="23"/>
      <c r="J31"/>
      <c r="K31" s="91" t="str">
        <f>Assumptions!$F$12</f>
        <v>Affordable Rent</v>
      </c>
      <c r="L31" s="91"/>
      <c r="M31" s="107">
        <f>Assumptions!$F$18</f>
        <v>0.5</v>
      </c>
      <c r="N31" s="119" t="s">
        <v>63</v>
      </c>
      <c r="O31" s="116"/>
      <c r="P31" s="119"/>
      <c r="Q31" s="116"/>
      <c r="R31" s="116"/>
      <c r="S31" s="23"/>
      <c r="T31"/>
      <c r="U31" s="91" t="str">
        <f>Assumptions!$F$12</f>
        <v>Affordable Rent</v>
      </c>
      <c r="V31" s="91"/>
      <c r="W31" s="107">
        <f>Assumptions!$F$18</f>
        <v>0.5</v>
      </c>
      <c r="X31" s="119" t="s">
        <v>63</v>
      </c>
      <c r="Y31" s="116"/>
      <c r="Z31" s="119"/>
      <c r="AA31" s="116"/>
      <c r="AB31" s="116"/>
      <c r="AC31" s="124"/>
      <c r="AD31" s="88"/>
      <c r="AE31" s="91" t="str">
        <f>Assumptions!$F$12</f>
        <v>Affordable Rent</v>
      </c>
      <c r="AF31" s="91"/>
      <c r="AG31" s="107">
        <f>Assumptions!$F$18</f>
        <v>0.5</v>
      </c>
      <c r="AH31" s="119" t="s">
        <v>63</v>
      </c>
      <c r="AI31" s="116"/>
      <c r="AJ31" s="119"/>
      <c r="AK31" s="116"/>
      <c r="AL31" s="116"/>
      <c r="AM31" s="124"/>
    </row>
    <row r="32" spans="1:39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65</v>
      </c>
      <c r="D32" s="119" t="s">
        <v>66</v>
      </c>
      <c r="E32" s="116">
        <f>E15*C31</f>
        <v>1200</v>
      </c>
      <c r="F32" s="119" t="s">
        <v>6</v>
      </c>
      <c r="G32" s="116"/>
      <c r="H32" s="116"/>
      <c r="I32" s="20">
        <f>A32*C32*E32</f>
        <v>0</v>
      </c>
      <c r="J32"/>
      <c r="K32" s="117">
        <f>N10*Q11*Assumptions!$C$230</f>
        <v>0</v>
      </c>
      <c r="L32" s="95" t="str">
        <f>Assumptions!$A$230</f>
        <v>Apartments</v>
      </c>
      <c r="M32" s="125">
        <f>Assumptions!$B$230</f>
        <v>65</v>
      </c>
      <c r="N32" s="119" t="s">
        <v>66</v>
      </c>
      <c r="O32" s="116">
        <f>O15*M31</f>
        <v>1350</v>
      </c>
      <c r="P32" s="119" t="s">
        <v>6</v>
      </c>
      <c r="Q32" s="116"/>
      <c r="R32" s="116"/>
      <c r="S32" s="20">
        <f>K32*M32*O32</f>
        <v>0</v>
      </c>
      <c r="T32"/>
      <c r="U32" s="117">
        <f>X10*AA11*Assumptions!$C$230</f>
        <v>0</v>
      </c>
      <c r="V32" s="95" t="str">
        <f>Assumptions!$A$230</f>
        <v>Apartments</v>
      </c>
      <c r="W32" s="125">
        <f>Assumptions!$B$230</f>
        <v>65</v>
      </c>
      <c r="X32" s="119" t="s">
        <v>66</v>
      </c>
      <c r="Y32" s="116">
        <f>Y15*W31</f>
        <v>1350</v>
      </c>
      <c r="Z32" s="119" t="s">
        <v>6</v>
      </c>
      <c r="AA32" s="116"/>
      <c r="AB32" s="116"/>
      <c r="AC32" s="121">
        <f>U32*W32*Y32</f>
        <v>0</v>
      </c>
      <c r="AD32" s="88"/>
      <c r="AE32" s="117">
        <f>AH10*AK11*Assumptions!$C$230</f>
        <v>0</v>
      </c>
      <c r="AF32" s="95" t="str">
        <f>Assumptions!$A$230</f>
        <v>Apartments</v>
      </c>
      <c r="AG32" s="125">
        <f>Assumptions!$B$230</f>
        <v>65</v>
      </c>
      <c r="AH32" s="119" t="s">
        <v>66</v>
      </c>
      <c r="AI32" s="116">
        <f>AI15*AG31</f>
        <v>1426.5</v>
      </c>
      <c r="AJ32" s="119" t="s">
        <v>6</v>
      </c>
      <c r="AK32" s="116"/>
      <c r="AL32" s="116"/>
      <c r="AM32" s="121">
        <f>AE32*AG32*AI32</f>
        <v>0</v>
      </c>
    </row>
    <row r="33" spans="1:39" ht="11.1" customHeight="1" x14ac:dyDescent="0.25">
      <c r="A33" s="117">
        <f>D10*G11*Assumptions!$C$231</f>
        <v>0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1275</v>
      </c>
      <c r="F33" s="119" t="s">
        <v>6</v>
      </c>
      <c r="G33" s="116"/>
      <c r="H33" s="116"/>
      <c r="I33" s="20">
        <f>A33*C33*E33</f>
        <v>0</v>
      </c>
      <c r="J33"/>
      <c r="K33" s="117">
        <f>N10*Q11*Assumptions!$C$231</f>
        <v>0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1400</v>
      </c>
      <c r="P33" s="119" t="s">
        <v>6</v>
      </c>
      <c r="Q33" s="116"/>
      <c r="R33" s="116"/>
      <c r="S33" s="20">
        <f>K33*M33*O33</f>
        <v>0</v>
      </c>
      <c r="T33"/>
      <c r="U33" s="117">
        <f>X10*AA11*Assumptions!$C$231</f>
        <v>0</v>
      </c>
      <c r="V33" s="95" t="str">
        <f>Assumptions!$A$231</f>
        <v>2 Bed house</v>
      </c>
      <c r="W33" s="125">
        <f>Assumptions!$B$231</f>
        <v>75</v>
      </c>
      <c r="X33" s="119" t="s">
        <v>66</v>
      </c>
      <c r="Y33" s="116">
        <f>Y16*W31</f>
        <v>1400</v>
      </c>
      <c r="Z33" s="119" t="s">
        <v>6</v>
      </c>
      <c r="AA33" s="116"/>
      <c r="AB33" s="116"/>
      <c r="AC33" s="121">
        <f>U33*W33*Y33</f>
        <v>0</v>
      </c>
      <c r="AD33" s="88"/>
      <c r="AE33" s="117">
        <f>AH10*AK11*Assumptions!$C$231</f>
        <v>0</v>
      </c>
      <c r="AF33" s="95" t="str">
        <f>Assumptions!$A$231</f>
        <v>2 Bed house</v>
      </c>
      <c r="AG33" s="125">
        <f>Assumptions!$B$231</f>
        <v>75</v>
      </c>
      <c r="AH33" s="119" t="s">
        <v>66</v>
      </c>
      <c r="AI33" s="116">
        <f>AI16*AG31</f>
        <v>1695</v>
      </c>
      <c r="AJ33" s="119" t="s">
        <v>6</v>
      </c>
      <c r="AK33" s="116"/>
      <c r="AL33" s="116"/>
      <c r="AM33" s="121">
        <f>AE33*AG33*AI33</f>
        <v>0</v>
      </c>
    </row>
    <row r="34" spans="1:39" ht="11.1" customHeight="1" x14ac:dyDescent="0.25">
      <c r="A34" s="117">
        <f>D10*G11*Assumptions!$C$232</f>
        <v>0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1237.5</v>
      </c>
      <c r="F34" s="119" t="s">
        <v>6</v>
      </c>
      <c r="G34" s="116"/>
      <c r="H34" s="116"/>
      <c r="I34" s="20">
        <f>A34*C34*E34</f>
        <v>0</v>
      </c>
      <c r="J34"/>
      <c r="K34" s="117">
        <f>N10*Q11*Assumptions!$C$232</f>
        <v>0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1350</v>
      </c>
      <c r="P34" s="119" t="s">
        <v>6</v>
      </c>
      <c r="Q34" s="116"/>
      <c r="R34" s="116"/>
      <c r="S34" s="20">
        <f>K34*M34*O34</f>
        <v>0</v>
      </c>
      <c r="T34"/>
      <c r="U34" s="117">
        <f>X10*AA11*Assumptions!$C$232</f>
        <v>0</v>
      </c>
      <c r="V34" s="95" t="str">
        <f>Assumptions!$A$232</f>
        <v>3 Bed House</v>
      </c>
      <c r="W34" s="125">
        <f>Assumptions!$B$232</f>
        <v>90</v>
      </c>
      <c r="X34" s="119" t="s">
        <v>66</v>
      </c>
      <c r="Y34" s="116">
        <f>Y17*W31</f>
        <v>1350</v>
      </c>
      <c r="Z34" s="119" t="s">
        <v>6</v>
      </c>
      <c r="AA34" s="116"/>
      <c r="AB34" s="116"/>
      <c r="AC34" s="121">
        <f>U34*W34*Y34</f>
        <v>0</v>
      </c>
      <c r="AD34" s="88"/>
      <c r="AE34" s="117">
        <f>AH10*AK11*Assumptions!$C$232</f>
        <v>0</v>
      </c>
      <c r="AF34" s="95" t="str">
        <f>Assumptions!$A$232</f>
        <v>3 Bed House</v>
      </c>
      <c r="AG34" s="125">
        <f>Assumptions!$B$232</f>
        <v>90</v>
      </c>
      <c r="AH34" s="119" t="s">
        <v>66</v>
      </c>
      <c r="AI34" s="116">
        <f>AI17*AG31</f>
        <v>1668.5</v>
      </c>
      <c r="AJ34" s="119" t="s">
        <v>6</v>
      </c>
      <c r="AK34" s="116"/>
      <c r="AL34" s="116"/>
      <c r="AM34" s="121">
        <f>AE34*AG34*AI34</f>
        <v>0</v>
      </c>
    </row>
    <row r="35" spans="1:39" ht="11.1" customHeight="1" x14ac:dyDescent="0.25">
      <c r="A35" s="129">
        <f>SUM(A15:A34)</f>
        <v>1</v>
      </c>
      <c r="B35" s="122" t="s">
        <v>67</v>
      </c>
      <c r="C35" s="114"/>
      <c r="D35" s="114"/>
      <c r="E35" s="114"/>
      <c r="F35" s="114"/>
      <c r="G35" s="114"/>
      <c r="H35" s="114"/>
      <c r="I35" s="22"/>
      <c r="J35"/>
      <c r="K35" s="129">
        <f>SUM(K15:K34)</f>
        <v>1</v>
      </c>
      <c r="L35" s="122" t="s">
        <v>67</v>
      </c>
      <c r="M35" s="114"/>
      <c r="N35" s="114"/>
      <c r="O35" s="114"/>
      <c r="P35" s="114"/>
      <c r="Q35" s="114"/>
      <c r="R35" s="114"/>
      <c r="S35" s="22"/>
      <c r="T35"/>
      <c r="U35" s="129">
        <f>SUM(U15:U34)</f>
        <v>1</v>
      </c>
      <c r="V35" s="122" t="s">
        <v>67</v>
      </c>
      <c r="W35" s="114"/>
      <c r="X35" s="114"/>
      <c r="Y35" s="114"/>
      <c r="Z35" s="114"/>
      <c r="AA35" s="114"/>
      <c r="AB35" s="114"/>
      <c r="AC35" s="123"/>
      <c r="AD35" s="88"/>
      <c r="AE35" s="129">
        <f>SUM(AE15:AE34)</f>
        <v>1</v>
      </c>
      <c r="AF35" s="122" t="s">
        <v>67</v>
      </c>
      <c r="AG35" s="114"/>
      <c r="AH35" s="114"/>
      <c r="AI35" s="114"/>
      <c r="AJ35" s="114"/>
      <c r="AK35" s="114"/>
      <c r="AL35" s="114"/>
      <c r="AM35" s="123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297000</v>
      </c>
      <c r="J36"/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324000</v>
      </c>
      <c r="T36"/>
      <c r="U36" s="113" t="s">
        <v>4</v>
      </c>
      <c r="V36" s="114"/>
      <c r="W36" s="114"/>
      <c r="X36" s="114"/>
      <c r="Y36" s="114"/>
      <c r="Z36" s="114"/>
      <c r="AA36" s="114"/>
      <c r="AB36" s="114"/>
      <c r="AC36" s="130">
        <f>SUM(AC15:AC34)</f>
        <v>324000</v>
      </c>
      <c r="AD36" s="88"/>
      <c r="AE36" s="113" t="s">
        <v>4</v>
      </c>
      <c r="AF36" s="114"/>
      <c r="AG36" s="114"/>
      <c r="AH36" s="114"/>
      <c r="AI36" s="114"/>
      <c r="AJ36" s="114"/>
      <c r="AK36" s="114"/>
      <c r="AL36" s="114"/>
      <c r="AM36" s="130">
        <f>SUM(AM15:AM34)</f>
        <v>374640</v>
      </c>
    </row>
    <row r="37" spans="1:39" ht="11.1" customHeight="1" x14ac:dyDescent="0.25">
      <c r="A37" s="88"/>
      <c r="B37" s="88"/>
      <c r="C37" s="88"/>
      <c r="D37" s="88"/>
      <c r="E37" s="88"/>
      <c r="F37" s="88"/>
      <c r="G37" s="88"/>
      <c r="H37" s="88"/>
      <c r="I37"/>
      <c r="J37"/>
      <c r="K37" s="88"/>
      <c r="L37" s="88"/>
      <c r="M37" s="88"/>
      <c r="N37" s="88"/>
      <c r="O37" s="88"/>
      <c r="P37" s="88"/>
      <c r="Q37" s="88"/>
      <c r="R37" s="88"/>
      <c r="S37"/>
      <c r="T37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J38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T38"/>
      <c r="U38" s="113" t="s">
        <v>8</v>
      </c>
      <c r="V38" s="114"/>
      <c r="W38" s="114"/>
      <c r="X38" s="114"/>
      <c r="Y38" s="114"/>
      <c r="Z38" s="114"/>
      <c r="AA38" s="114"/>
      <c r="AB38" s="114"/>
      <c r="AC38" s="128"/>
      <c r="AD38" s="88"/>
      <c r="AE38" s="113" t="s">
        <v>8</v>
      </c>
      <c r="AF38" s="114"/>
      <c r="AG38" s="114"/>
      <c r="AH38" s="114"/>
      <c r="AI38" s="114"/>
      <c r="AJ38" s="114"/>
      <c r="AK38" s="114"/>
      <c r="AL38" s="114"/>
      <c r="AM38" s="128"/>
    </row>
    <row r="39" spans="1:39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(Assumptions!$D$182+((Assumptions!$D$179-Assumptions!$D$182)*(Assumptions!$D$184)))/Assumptions!$A$215</f>
        <v>8721.1773186779137</v>
      </c>
      <c r="F39" s="119" t="s">
        <v>69</v>
      </c>
      <c r="G39" s="116"/>
      <c r="H39" s="116"/>
      <c r="I39" s="20">
        <f>C39*E39</f>
        <v>0</v>
      </c>
      <c r="J39"/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(Assumptions!$D$182+((Assumptions!$E$179-Assumptions!$D$182)*(Assumptions!$D$184)))/Assumptions!$A$215</f>
        <v>11332.679916028676</v>
      </c>
      <c r="P39" s="119" t="s">
        <v>69</v>
      </c>
      <c r="Q39" s="116"/>
      <c r="R39" s="116"/>
      <c r="S39" s="20">
        <f>M39*O39</f>
        <v>0</v>
      </c>
      <c r="T39"/>
      <c r="U39" s="90" t="s">
        <v>9</v>
      </c>
      <c r="V39" s="95" t="s">
        <v>31</v>
      </c>
      <c r="W39" s="131">
        <f>U15</f>
        <v>0</v>
      </c>
      <c r="X39" s="119" t="s">
        <v>68</v>
      </c>
      <c r="Y39" s="132">
        <f>(Assumptions!$D$182+((Assumptions!$F$179-Assumptions!$D$182)*(Assumptions!$D$184)))/Assumptions!$A$215</f>
        <v>11332.679916028676</v>
      </c>
      <c r="Z39" s="119" t="s">
        <v>69</v>
      </c>
      <c r="AA39" s="116"/>
      <c r="AB39" s="116"/>
      <c r="AC39" s="121">
        <f>W39*Y39</f>
        <v>0</v>
      </c>
      <c r="AD39" s="88"/>
      <c r="AE39" s="90" t="s">
        <v>9</v>
      </c>
      <c r="AF39" s="95" t="s">
        <v>31</v>
      </c>
      <c r="AG39" s="131">
        <f>AE15</f>
        <v>0</v>
      </c>
      <c r="AH39" s="119" t="s">
        <v>68</v>
      </c>
      <c r="AI39" s="132">
        <f>(Assumptions!$D$182+((Assumptions!$G$179-Assumptions!$D$182)*(Assumptions!$D$184)))/Assumptions!$A$215</f>
        <v>16230.698120837658</v>
      </c>
      <c r="AJ39" s="119" t="s">
        <v>69</v>
      </c>
      <c r="AK39" s="116"/>
      <c r="AL39" s="116"/>
      <c r="AM39" s="121">
        <f>AG39*AI39</f>
        <v>0</v>
      </c>
    </row>
    <row r="40" spans="1:39" ht="11.1" customHeight="1" x14ac:dyDescent="0.25">
      <c r="A40" s="91"/>
      <c r="B40" s="95" t="s">
        <v>70</v>
      </c>
      <c r="C40" s="131">
        <f>A16</f>
        <v>0</v>
      </c>
      <c r="D40" s="119" t="s">
        <v>68</v>
      </c>
      <c r="E40" s="132">
        <f>(Assumptions!$D$182+((Assumptions!$D$179-Assumptions!$D$182)*(Assumptions!$D$184)))/Assumptions!$B$215</f>
        <v>21802.943296694786</v>
      </c>
      <c r="F40" s="119" t="s">
        <v>69</v>
      </c>
      <c r="G40" s="116"/>
      <c r="H40" s="116"/>
      <c r="I40" s="20">
        <f>C40*E40</f>
        <v>0</v>
      </c>
      <c r="J40"/>
      <c r="K40" s="91"/>
      <c r="L40" s="95" t="s">
        <v>70</v>
      </c>
      <c r="M40" s="131">
        <f>K16</f>
        <v>0</v>
      </c>
      <c r="N40" s="119" t="s">
        <v>68</v>
      </c>
      <c r="O40" s="132">
        <f>(Assumptions!$D$182+((Assumptions!$E$179-Assumptions!$D$182)*(Assumptions!$D$184)))/Assumptions!$B$215</f>
        <v>28331.699790071689</v>
      </c>
      <c r="P40" s="119" t="s">
        <v>69</v>
      </c>
      <c r="Q40" s="116"/>
      <c r="R40" s="116"/>
      <c r="S40" s="20">
        <f>M40*O40</f>
        <v>0</v>
      </c>
      <c r="T40"/>
      <c r="U40" s="91"/>
      <c r="V40" s="95" t="s">
        <v>70</v>
      </c>
      <c r="W40" s="131">
        <f>U16</f>
        <v>0</v>
      </c>
      <c r="X40" s="119" t="s">
        <v>68</v>
      </c>
      <c r="Y40" s="132">
        <f>(Assumptions!$D$182+((Assumptions!$F$179-Assumptions!$D$182)*(Assumptions!$D$184)))/Assumptions!$B$215</f>
        <v>28331.699790071689</v>
      </c>
      <c r="Z40" s="119" t="s">
        <v>69</v>
      </c>
      <c r="AA40" s="116"/>
      <c r="AB40" s="116"/>
      <c r="AC40" s="121">
        <f>W40*Y40</f>
        <v>0</v>
      </c>
      <c r="AD40" s="88"/>
      <c r="AE40" s="91"/>
      <c r="AF40" s="95" t="s">
        <v>70</v>
      </c>
      <c r="AG40" s="131">
        <f>AE16</f>
        <v>0</v>
      </c>
      <c r="AH40" s="119" t="s">
        <v>68</v>
      </c>
      <c r="AI40" s="132">
        <f>(Assumptions!$D$182+((Assumptions!$G$179-Assumptions!$D$182)*(Assumptions!$D$184)))/Assumptions!$B$215</f>
        <v>40576.745302094147</v>
      </c>
      <c r="AJ40" s="119" t="s">
        <v>69</v>
      </c>
      <c r="AK40" s="116"/>
      <c r="AL40" s="116"/>
      <c r="AM40" s="121">
        <f>AG40*AI40</f>
        <v>0</v>
      </c>
    </row>
    <row r="41" spans="1:39" ht="11.1" customHeight="1" x14ac:dyDescent="0.25">
      <c r="A41" s="91"/>
      <c r="B41" s="95" t="s">
        <v>65</v>
      </c>
      <c r="C41" s="131">
        <f>A17</f>
        <v>0</v>
      </c>
      <c r="D41" s="119" t="s">
        <v>68</v>
      </c>
      <c r="E41" s="132">
        <f>(Assumptions!$D$182+((Assumptions!$D$179-Assumptions!$D$182)*(Assumptions!$D$184)))/Assumptions!$C$215</f>
        <v>24917.649481936896</v>
      </c>
      <c r="F41" s="119" t="s">
        <v>69</v>
      </c>
      <c r="G41" s="116"/>
      <c r="H41" s="116"/>
      <c r="I41" s="20">
        <f>C41*E41</f>
        <v>0</v>
      </c>
      <c r="J41"/>
      <c r="K41" s="91"/>
      <c r="L41" s="95" t="s">
        <v>65</v>
      </c>
      <c r="M41" s="131">
        <f>K17</f>
        <v>0</v>
      </c>
      <c r="N41" s="119" t="s">
        <v>68</v>
      </c>
      <c r="O41" s="132">
        <f>(Assumptions!$D$182+((Assumptions!$E$179-Assumptions!$D$182)*(Assumptions!$D$184)))/Assumptions!$C$215</f>
        <v>32379.085474367646</v>
      </c>
      <c r="P41" s="119" t="s">
        <v>69</v>
      </c>
      <c r="Q41" s="116"/>
      <c r="R41" s="116"/>
      <c r="S41" s="20">
        <f>M41*O41</f>
        <v>0</v>
      </c>
      <c r="T41"/>
      <c r="U41" s="91"/>
      <c r="V41" s="95" t="s">
        <v>65</v>
      </c>
      <c r="W41" s="131">
        <f>U17</f>
        <v>0</v>
      </c>
      <c r="X41" s="119" t="s">
        <v>68</v>
      </c>
      <c r="Y41" s="132">
        <f>(Assumptions!$D$182+((Assumptions!$F$179-Assumptions!$D$182)*(Assumptions!$D$184)))/Assumptions!$C$215</f>
        <v>32379.085474367646</v>
      </c>
      <c r="Z41" s="119" t="s">
        <v>69</v>
      </c>
      <c r="AA41" s="116"/>
      <c r="AB41" s="116"/>
      <c r="AC41" s="121">
        <f>W41*Y41</f>
        <v>0</v>
      </c>
      <c r="AD41" s="88"/>
      <c r="AE41" s="91"/>
      <c r="AF41" s="95" t="s">
        <v>65</v>
      </c>
      <c r="AG41" s="131">
        <f>AE17</f>
        <v>0</v>
      </c>
      <c r="AH41" s="119" t="s">
        <v>68</v>
      </c>
      <c r="AI41" s="132">
        <f>(Assumptions!$D$182+((Assumptions!$G$179-Assumptions!$D$182)*(Assumptions!$D$184)))/Assumptions!$C$215</f>
        <v>46373.423202393307</v>
      </c>
      <c r="AJ41" s="119" t="s">
        <v>69</v>
      </c>
      <c r="AK41" s="116"/>
      <c r="AL41" s="116"/>
      <c r="AM41" s="121">
        <f>AG41*AI41</f>
        <v>0</v>
      </c>
    </row>
    <row r="42" spans="1:39" ht="11.1" customHeight="1" x14ac:dyDescent="0.25">
      <c r="A42" s="91"/>
      <c r="B42" s="95" t="s">
        <v>71</v>
      </c>
      <c r="C42" s="131">
        <f>A18</f>
        <v>1</v>
      </c>
      <c r="D42" s="119" t="s">
        <v>68</v>
      </c>
      <c r="E42" s="132">
        <f>(Assumptions!$D$182+((Assumptions!$D$179-Assumptions!$D$182)*(Assumptions!$D$184)))/Assumptions!$D$215</f>
        <v>34884.709274711655</v>
      </c>
      <c r="F42" s="119" t="s">
        <v>69</v>
      </c>
      <c r="G42" s="116"/>
      <c r="H42" s="116"/>
      <c r="I42" s="20">
        <f>C42*E42</f>
        <v>34884.709274711655</v>
      </c>
      <c r="J42"/>
      <c r="K42" s="91"/>
      <c r="L42" s="95" t="s">
        <v>71</v>
      </c>
      <c r="M42" s="131">
        <f>K18</f>
        <v>1</v>
      </c>
      <c r="N42" s="119" t="s">
        <v>68</v>
      </c>
      <c r="O42" s="132">
        <f>(Assumptions!$D$182+((Assumptions!$E$179-Assumptions!$D$182)*(Assumptions!$D$184)))/Assumptions!$D$215</f>
        <v>45330.719664114702</v>
      </c>
      <c r="P42" s="119" t="s">
        <v>69</v>
      </c>
      <c r="Q42" s="116"/>
      <c r="R42" s="116"/>
      <c r="S42" s="20">
        <f>M42*O42</f>
        <v>45330.719664114702</v>
      </c>
      <c r="T42"/>
      <c r="U42" s="91"/>
      <c r="V42" s="95" t="s">
        <v>71</v>
      </c>
      <c r="W42" s="131">
        <f>U18</f>
        <v>1</v>
      </c>
      <c r="X42" s="119" t="s">
        <v>68</v>
      </c>
      <c r="Y42" s="132">
        <f>(Assumptions!$D$182+((Assumptions!$F$179-Assumptions!$D$182)*(Assumptions!$D$184)))/Assumptions!$D$215</f>
        <v>45330.719664114702</v>
      </c>
      <c r="Z42" s="119" t="s">
        <v>69</v>
      </c>
      <c r="AA42" s="116"/>
      <c r="AB42" s="116"/>
      <c r="AC42" s="121">
        <f>W42*Y42</f>
        <v>45330.719664114702</v>
      </c>
      <c r="AD42" s="88"/>
      <c r="AE42" s="91"/>
      <c r="AF42" s="95" t="s">
        <v>71</v>
      </c>
      <c r="AG42" s="131">
        <f>AE18</f>
        <v>1</v>
      </c>
      <c r="AH42" s="119" t="s">
        <v>68</v>
      </c>
      <c r="AI42" s="132">
        <f>(Assumptions!$D$182+((Assumptions!$G$179-Assumptions!$D$182)*(Assumptions!$D$184)))/Assumptions!$D$215</f>
        <v>64922.792483350633</v>
      </c>
      <c r="AJ42" s="119" t="s">
        <v>69</v>
      </c>
      <c r="AK42" s="116"/>
      <c r="AL42" s="116"/>
      <c r="AM42" s="121">
        <f>AG42*AI42</f>
        <v>64922.792483350633</v>
      </c>
    </row>
    <row r="43" spans="1:39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(Assumptions!$D$182+((Assumptions!$D$179-Assumptions!$D$182)*(Assumptions!$D$184)))/Assumptions!$E$215</f>
        <v>43605.886593389572</v>
      </c>
      <c r="F43" s="119" t="s">
        <v>69</v>
      </c>
      <c r="G43" s="133" t="s">
        <v>93</v>
      </c>
      <c r="H43" s="134">
        <f>SUM(I39:I43)</f>
        <v>34884.709274711655</v>
      </c>
      <c r="I43" s="20">
        <f>C43*E43</f>
        <v>0</v>
      </c>
      <c r="J43"/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(Assumptions!$D$182+((Assumptions!$E$179-Assumptions!$D$182)*(Assumptions!$D$184)))/Assumptions!$E$215</f>
        <v>56663.399580143378</v>
      </c>
      <c r="P43" s="119" t="s">
        <v>69</v>
      </c>
      <c r="Q43" s="133" t="s">
        <v>93</v>
      </c>
      <c r="R43" s="134">
        <f>SUM(S39:S43)</f>
        <v>45330.719664114702</v>
      </c>
      <c r="S43" s="20">
        <f>M43*O43</f>
        <v>0</v>
      </c>
      <c r="T43"/>
      <c r="U43" s="111"/>
      <c r="V43" s="95" t="s">
        <v>72</v>
      </c>
      <c r="W43" s="131">
        <f>U19</f>
        <v>0</v>
      </c>
      <c r="X43" s="119" t="s">
        <v>68</v>
      </c>
      <c r="Y43" s="132">
        <f>(Assumptions!$D$182+((Assumptions!$F$179-Assumptions!$D$182)*(Assumptions!$D$184)))/Assumptions!$E$215</f>
        <v>56663.399580143378</v>
      </c>
      <c r="Z43" s="119" t="s">
        <v>69</v>
      </c>
      <c r="AA43" s="133" t="s">
        <v>93</v>
      </c>
      <c r="AB43" s="134">
        <f>SUM(AC39:AC43)</f>
        <v>45330.719664114702</v>
      </c>
      <c r="AC43" s="121">
        <f>W43*Y43</f>
        <v>0</v>
      </c>
      <c r="AD43" s="88"/>
      <c r="AE43" s="111"/>
      <c r="AF43" s="95" t="s">
        <v>72</v>
      </c>
      <c r="AG43" s="131">
        <f>AE19</f>
        <v>0</v>
      </c>
      <c r="AH43" s="119" t="s">
        <v>68</v>
      </c>
      <c r="AI43" s="132">
        <f>(Assumptions!$D$182+((Assumptions!$G$179-Assumptions!$D$182)*(Assumptions!$D$184)))/Assumptions!$E$215</f>
        <v>81153.490604188293</v>
      </c>
      <c r="AJ43" s="119" t="s">
        <v>69</v>
      </c>
      <c r="AK43" s="133" t="s">
        <v>93</v>
      </c>
      <c r="AL43" s="134">
        <f>SUM(AM39:AM43)</f>
        <v>64922.792483350633</v>
      </c>
      <c r="AM43" s="121">
        <f>AG43*AI43</f>
        <v>0</v>
      </c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0.01</v>
      </c>
      <c r="F44" s="119"/>
      <c r="G44" s="116"/>
      <c r="H44" s="116"/>
      <c r="I44" s="20">
        <f>SUM(I39:I43)*E44</f>
        <v>348.84709274711656</v>
      </c>
      <c r="J44"/>
      <c r="K44" s="91" t="s">
        <v>73</v>
      </c>
      <c r="L44" s="91"/>
      <c r="M44" s="116"/>
      <c r="N44" s="135"/>
      <c r="O44" s="136">
        <f>IF(R43&lt;250000,1%,IF(R43&lt;500000,3%,IF(R43&gt;500000,4%)))</f>
        <v>0.01</v>
      </c>
      <c r="P44" s="119"/>
      <c r="Q44" s="116"/>
      <c r="R44" s="116"/>
      <c r="S44" s="20">
        <f>SUM(S39:S43)*O44</f>
        <v>453.30719664114702</v>
      </c>
      <c r="T44"/>
      <c r="U44" s="91" t="s">
        <v>73</v>
      </c>
      <c r="V44" s="91"/>
      <c r="W44" s="116"/>
      <c r="X44" s="135"/>
      <c r="Y44" s="136">
        <f>IF(AB43&lt;250000,1%,IF(AB43&lt;500000,3%,IF(AB43&gt;500000,4%)))</f>
        <v>0.01</v>
      </c>
      <c r="Z44" s="119"/>
      <c r="AA44" s="116"/>
      <c r="AB44" s="116"/>
      <c r="AC44" s="121">
        <f>SUM(AC39:AC43)*Y44</f>
        <v>453.30719664114702</v>
      </c>
      <c r="AD44" s="88"/>
      <c r="AE44" s="91" t="s">
        <v>73</v>
      </c>
      <c r="AF44" s="91"/>
      <c r="AG44" s="116"/>
      <c r="AH44" s="135"/>
      <c r="AI44" s="136">
        <f>IF(AL43&lt;250000,1%,IF(AL43&lt;500000,3%,IF(AL43&gt;500000,4%)))</f>
        <v>0.01</v>
      </c>
      <c r="AJ44" s="119"/>
      <c r="AK44" s="116"/>
      <c r="AL44" s="116"/>
      <c r="AM44" s="121">
        <f>SUM(AM39:AM43)*AI44</f>
        <v>649.22792483350634</v>
      </c>
    </row>
    <row r="45" spans="1:39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J45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T45"/>
      <c r="U45" s="113" t="s">
        <v>10</v>
      </c>
      <c r="V45" s="114"/>
      <c r="W45" s="114"/>
      <c r="X45" s="122"/>
      <c r="Y45" s="114"/>
      <c r="Z45" s="122"/>
      <c r="AA45" s="114"/>
      <c r="AB45" s="114"/>
      <c r="AC45" s="128"/>
      <c r="AD45" s="88"/>
      <c r="AE45" s="113" t="s">
        <v>10</v>
      </c>
      <c r="AF45" s="114"/>
      <c r="AG45" s="114"/>
      <c r="AH45" s="122"/>
      <c r="AI45" s="114"/>
      <c r="AJ45" s="122"/>
      <c r="AK45" s="114"/>
      <c r="AL45" s="114"/>
      <c r="AM45" s="128"/>
    </row>
    <row r="46" spans="1:39" ht="11.1" customHeight="1" x14ac:dyDescent="0.25">
      <c r="A46" s="16"/>
      <c r="B46" s="17" t="str">
        <f>Assumptions!$F$22</f>
        <v>Apartments</v>
      </c>
      <c r="C46" s="120">
        <f>Assumptions!$G$22*Assumptions!$D$22</f>
        <v>1890.6</v>
      </c>
      <c r="D46" s="19" t="s">
        <v>6</v>
      </c>
      <c r="E46" s="15"/>
      <c r="F46" s="79" t="s">
        <v>124</v>
      </c>
      <c r="G46" s="78"/>
      <c r="H46" s="19"/>
      <c r="I46" s="20">
        <f>(A15*C15*C46)+(A16*C16*C47)+(A17*C17*C48)+(A18*C18*C49)+(A19*C19*C50)</f>
        <v>134400</v>
      </c>
      <c r="J46"/>
      <c r="K46" s="16"/>
      <c r="L46" s="17" t="str">
        <f>Assumptions!$F$22</f>
        <v>Apartments</v>
      </c>
      <c r="M46" s="120">
        <f>Assumptions!$G$22*Assumptions!$D$22</f>
        <v>1890.6</v>
      </c>
      <c r="N46" s="19" t="s">
        <v>6</v>
      </c>
      <c r="O46" s="15"/>
      <c r="P46" s="79" t="s">
        <v>124</v>
      </c>
      <c r="Q46" s="78"/>
      <c r="R46" s="19"/>
      <c r="S46" s="20">
        <f>(K15*M15*M46)+(K16*M16*M47)+(K17*M17*M48)+(K18*M18*M49)+(K19*M19*M50)</f>
        <v>134400</v>
      </c>
      <c r="T46"/>
      <c r="U46" s="117"/>
      <c r="V46" s="95" t="str">
        <f>Assumptions!$F$22</f>
        <v>Apartments</v>
      </c>
      <c r="W46" s="120">
        <f>Assumptions!$G$22*Assumptions!$D$22</f>
        <v>1890.6</v>
      </c>
      <c r="X46" s="119" t="s">
        <v>6</v>
      </c>
      <c r="Y46" s="116"/>
      <c r="Z46" s="137" t="s">
        <v>124</v>
      </c>
      <c r="AA46" s="138"/>
      <c r="AB46" s="119"/>
      <c r="AC46" s="121">
        <f>(U15*W15*W46)+(U16*W16*W47)+(U17*W17*W48)+(U18*W18*W49)+(U19*W19*W50)</f>
        <v>134400</v>
      </c>
      <c r="AD46" s="88"/>
      <c r="AE46" s="117"/>
      <c r="AF46" s="95" t="str">
        <f>Assumptions!$F$22</f>
        <v>Apartments</v>
      </c>
      <c r="AG46" s="120">
        <f>Assumptions!$G$22*Assumptions!$D$22</f>
        <v>1890.6</v>
      </c>
      <c r="AH46" s="119" t="s">
        <v>6</v>
      </c>
      <c r="AI46" s="116"/>
      <c r="AJ46" s="137" t="s">
        <v>124</v>
      </c>
      <c r="AK46" s="138"/>
      <c r="AL46" s="119"/>
      <c r="AM46" s="121">
        <f>(AE15*AG15*AG46)+(AE16*AG16*AG47)+(AE17*AG17*AG48)+(AE18*AG18*AG49)+(AE19*AG19*AG50)</f>
        <v>134400</v>
      </c>
    </row>
    <row r="47" spans="1:39" ht="11.1" customHeight="1" x14ac:dyDescent="0.25">
      <c r="A47" s="16"/>
      <c r="B47" s="17" t="str">
        <f>Assumptions!$F$23</f>
        <v>2 bed houses</v>
      </c>
      <c r="C47" s="7">
        <f>Assumptions!$G$23</f>
        <v>1120</v>
      </c>
      <c r="D47" s="19" t="s">
        <v>6</v>
      </c>
      <c r="E47" s="15"/>
      <c r="F47" s="79"/>
      <c r="G47" s="15"/>
      <c r="H47" s="15"/>
      <c r="I47" s="20"/>
      <c r="J47"/>
      <c r="K47" s="16"/>
      <c r="L47" s="17" t="str">
        <f>Assumptions!$F$23</f>
        <v>2 bed houses</v>
      </c>
      <c r="M47" s="7">
        <f>Assumptions!$G$23</f>
        <v>1120</v>
      </c>
      <c r="N47" s="19" t="s">
        <v>6</v>
      </c>
      <c r="O47" s="15"/>
      <c r="P47" s="79"/>
      <c r="Q47" s="15"/>
      <c r="R47" s="15"/>
      <c r="S47" s="20"/>
      <c r="T47"/>
      <c r="U47" s="117"/>
      <c r="V47" s="95" t="str">
        <f>Assumptions!$F$23</f>
        <v>2 bed houses</v>
      </c>
      <c r="W47" s="120">
        <f>Assumptions!$G$23</f>
        <v>1120</v>
      </c>
      <c r="X47" s="119" t="s">
        <v>6</v>
      </c>
      <c r="Y47" s="116"/>
      <c r="Z47" s="137"/>
      <c r="AA47" s="116"/>
      <c r="AB47" s="116"/>
      <c r="AC47" s="121"/>
      <c r="AD47" s="88"/>
      <c r="AE47" s="117"/>
      <c r="AF47" s="95" t="str">
        <f>Assumptions!$F$23</f>
        <v>2 bed houses</v>
      </c>
      <c r="AG47" s="120">
        <f>Assumptions!$G$23</f>
        <v>1120</v>
      </c>
      <c r="AH47" s="119" t="s">
        <v>6</v>
      </c>
      <c r="AI47" s="116"/>
      <c r="AJ47" s="137"/>
      <c r="AK47" s="116"/>
      <c r="AL47" s="116"/>
      <c r="AM47" s="121"/>
    </row>
    <row r="48" spans="1:39" ht="11.1" customHeight="1" x14ac:dyDescent="0.25">
      <c r="A48" s="16"/>
      <c r="B48" s="17" t="str">
        <f>Assumptions!$F$24</f>
        <v>3 Bed houses</v>
      </c>
      <c r="C48" s="7">
        <f>Assumptions!$G$24</f>
        <v>1120</v>
      </c>
      <c r="D48" s="19" t="s">
        <v>6</v>
      </c>
      <c r="E48" s="15"/>
      <c r="F48" s="79" t="s">
        <v>125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0</v>
      </c>
      <c r="J48"/>
      <c r="K48" s="16"/>
      <c r="L48" s="17" t="str">
        <f>Assumptions!$F$24</f>
        <v>3 Bed houses</v>
      </c>
      <c r="M48" s="7">
        <f>Assumptions!$G$24</f>
        <v>1120</v>
      </c>
      <c r="N48" s="19" t="s">
        <v>6</v>
      </c>
      <c r="O48" s="15"/>
      <c r="P48" s="79" t="s">
        <v>125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0</v>
      </c>
      <c r="T48"/>
      <c r="U48" s="117"/>
      <c r="V48" s="95" t="str">
        <f>Assumptions!$F$24</f>
        <v>3 Bed houses</v>
      </c>
      <c r="W48" s="120">
        <f>Assumptions!$G$24</f>
        <v>1120</v>
      </c>
      <c r="X48" s="119" t="s">
        <v>6</v>
      </c>
      <c r="Y48" s="116"/>
      <c r="Z48" s="137" t="s">
        <v>125</v>
      </c>
      <c r="AA48" s="116"/>
      <c r="AB48" s="116"/>
      <c r="AC48" s="121">
        <f>(U22*W22*Assumptions!$D$220)+(U23*W23*Assumptions!$D$221)+(U24*W24*Assumptions!$D$222)+(U27*W27*Assumptions!$D$225)+(U28*W28*Assumptions!$D$226)+(U29*W29*Assumptions!$D$227)+(U32*W32*Assumptions!$D$230)+(U33*W33*Assumptions!$D$231)+(U34*W34*Assumptions!$D$232)</f>
        <v>0</v>
      </c>
      <c r="AD48" s="88"/>
      <c r="AE48" s="117"/>
      <c r="AF48" s="95" t="str">
        <f>Assumptions!$F$24</f>
        <v>3 Bed houses</v>
      </c>
      <c r="AG48" s="120">
        <f>Assumptions!$G$24</f>
        <v>1120</v>
      </c>
      <c r="AH48" s="119" t="s">
        <v>6</v>
      </c>
      <c r="AI48" s="116"/>
      <c r="AJ48" s="137" t="s">
        <v>125</v>
      </c>
      <c r="AK48" s="116"/>
      <c r="AL48" s="116"/>
      <c r="AM48" s="121">
        <f>(AE22*AG22*Assumptions!$D$220)+(AE23*AG23*Assumptions!$D$221)+(AE24*AG24*Assumptions!$D$222)+(AE27*AG27*Assumptions!$D$225)+(AE28*AG28*Assumptions!$D$226)+(AE29*AG29*Assumptions!$D$227)+(AE32*AG32*Assumptions!$D$230)+(AE33*AG33*Assumptions!$D$231)+(AE34*AG34*Assumptions!$D$232)</f>
        <v>0</v>
      </c>
    </row>
    <row r="49" spans="1:39" ht="11.1" customHeight="1" x14ac:dyDescent="0.25">
      <c r="A49" s="16"/>
      <c r="B49" s="17" t="str">
        <f>Assumptions!$F$25</f>
        <v>4 bed houses</v>
      </c>
      <c r="C49" s="7">
        <f>Assumptions!$G$25</f>
        <v>1120</v>
      </c>
      <c r="D49" s="19" t="s">
        <v>6</v>
      </c>
      <c r="E49" s="15"/>
      <c r="F49" s="19"/>
      <c r="G49" s="15"/>
      <c r="H49" s="15"/>
      <c r="I49" s="20"/>
      <c r="J49"/>
      <c r="K49" s="16"/>
      <c r="L49" s="17" t="str">
        <f>Assumptions!$F$25</f>
        <v>4 bed houses</v>
      </c>
      <c r="M49" s="7">
        <f>Assumptions!$G$25</f>
        <v>1120</v>
      </c>
      <c r="N49" s="19" t="s">
        <v>6</v>
      </c>
      <c r="O49" s="15"/>
      <c r="P49" s="19"/>
      <c r="Q49" s="15"/>
      <c r="R49" s="15"/>
      <c r="S49" s="20"/>
      <c r="T49"/>
      <c r="U49" s="117"/>
      <c r="V49" s="95" t="str">
        <f>Assumptions!$F$25</f>
        <v>4 bed houses</v>
      </c>
      <c r="W49" s="120">
        <f>Assumptions!$G$25</f>
        <v>1120</v>
      </c>
      <c r="X49" s="119" t="s">
        <v>6</v>
      </c>
      <c r="Y49" s="116"/>
      <c r="Z49" s="119"/>
      <c r="AA49" s="116"/>
      <c r="AB49" s="116"/>
      <c r="AC49" s="121"/>
      <c r="AD49" s="88"/>
      <c r="AE49" s="117"/>
      <c r="AF49" s="95" t="str">
        <f>Assumptions!$F$25</f>
        <v>4 bed houses</v>
      </c>
      <c r="AG49" s="120">
        <f>Assumptions!$G$25</f>
        <v>1120</v>
      </c>
      <c r="AH49" s="119" t="s">
        <v>6</v>
      </c>
      <c r="AI49" s="116"/>
      <c r="AJ49" s="119"/>
      <c r="AK49" s="116"/>
      <c r="AL49" s="116"/>
      <c r="AM49" s="121"/>
    </row>
    <row r="50" spans="1:39" ht="11.1" customHeight="1" x14ac:dyDescent="0.25">
      <c r="A50" s="16"/>
      <c r="B50" s="17" t="str">
        <f>Assumptions!$F$26</f>
        <v>5 bed house</v>
      </c>
      <c r="C50" s="7">
        <f>Assumptions!$G$26</f>
        <v>1120</v>
      </c>
      <c r="D50" s="19" t="s">
        <v>6</v>
      </c>
      <c r="E50" s="15"/>
      <c r="F50" s="19"/>
      <c r="G50" s="15"/>
      <c r="H50" s="15"/>
      <c r="I50" s="20"/>
      <c r="J50"/>
      <c r="K50" s="16"/>
      <c r="L50" s="17" t="str">
        <f>Assumptions!$F$26</f>
        <v>5 bed house</v>
      </c>
      <c r="M50" s="7">
        <f>Assumptions!$G$26</f>
        <v>1120</v>
      </c>
      <c r="N50" s="19" t="s">
        <v>6</v>
      </c>
      <c r="O50" s="15"/>
      <c r="P50" s="19"/>
      <c r="Q50" s="15"/>
      <c r="R50" s="15"/>
      <c r="S50" s="20"/>
      <c r="T50"/>
      <c r="U50" s="117"/>
      <c r="V50" s="95" t="str">
        <f>Assumptions!$F$26</f>
        <v>5 bed house</v>
      </c>
      <c r="W50" s="120">
        <f>Assumptions!$G$26</f>
        <v>1120</v>
      </c>
      <c r="X50" s="119" t="s">
        <v>6</v>
      </c>
      <c r="Y50" s="116"/>
      <c r="Z50" s="119"/>
      <c r="AA50" s="116"/>
      <c r="AB50" s="116"/>
      <c r="AC50" s="121"/>
      <c r="AD50" s="88"/>
      <c r="AE50" s="117"/>
      <c r="AF50" s="95" t="str">
        <f>Assumptions!$F$26</f>
        <v>5 bed house</v>
      </c>
      <c r="AG50" s="120">
        <f>Assumptions!$G$26</f>
        <v>1120</v>
      </c>
      <c r="AH50" s="119" t="s">
        <v>6</v>
      </c>
      <c r="AI50" s="116"/>
      <c r="AJ50" s="119"/>
      <c r="AK50" s="116"/>
      <c r="AL50" s="116"/>
      <c r="AM50" s="121"/>
    </row>
    <row r="51" spans="1:39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J51"/>
      <c r="K51" s="25"/>
      <c r="L51" s="13"/>
      <c r="M51" s="33"/>
      <c r="N51" s="21"/>
      <c r="O51" s="13"/>
      <c r="P51" s="21"/>
      <c r="Q51" s="13"/>
      <c r="R51" s="13"/>
      <c r="S51" s="27"/>
      <c r="T51"/>
      <c r="U51" s="126"/>
      <c r="V51" s="114"/>
      <c r="W51" s="139"/>
      <c r="X51" s="122"/>
      <c r="Y51" s="114"/>
      <c r="Z51" s="122"/>
      <c r="AA51" s="114"/>
      <c r="AB51" s="114"/>
      <c r="AC51" s="128"/>
      <c r="AD51" s="88"/>
      <c r="AE51" s="126"/>
      <c r="AF51" s="114"/>
      <c r="AG51" s="139"/>
      <c r="AH51" s="122"/>
      <c r="AI51" s="114"/>
      <c r="AJ51" s="122"/>
      <c r="AK51" s="114"/>
      <c r="AL51" s="114"/>
      <c r="AM51" s="128"/>
    </row>
    <row r="52" spans="1:39" ht="11.1" customHeight="1" x14ac:dyDescent="0.25">
      <c r="A52" s="6" t="s">
        <v>99</v>
      </c>
      <c r="B52" s="1"/>
      <c r="C52"/>
      <c r="D52"/>
      <c r="E52" s="40"/>
      <c r="F52" s="19"/>
      <c r="G52"/>
      <c r="H52"/>
      <c r="I52" s="20">
        <f>SUM((A22*E39)+(A23*E40)+(A24*E41)+(A27*E39)+(A28*E40)+(A29*E41)+(A32*E39)+(A33*E40)+(A34*E41))*Assumptions!$D$211</f>
        <v>0</v>
      </c>
      <c r="J52"/>
      <c r="K52" s="6" t="s">
        <v>99</v>
      </c>
      <c r="L52" s="1"/>
      <c r="M52"/>
      <c r="N52"/>
      <c r="O52" s="40"/>
      <c r="P52" s="19"/>
      <c r="Q52"/>
      <c r="R52"/>
      <c r="S52" s="20">
        <f>SUM((K22*O39)+(K23*O40)+(K24*O41)+(K27*O39)+(K28*O40)+(K29*O41)+(K32*O39)+(K33*O40)+(K34*O41))*Assumptions!$D$211</f>
        <v>0</v>
      </c>
      <c r="T52"/>
      <c r="U52" s="91" t="s">
        <v>99</v>
      </c>
      <c r="V52" s="111"/>
      <c r="W52" s="88"/>
      <c r="X52" s="88"/>
      <c r="Y52" s="132"/>
      <c r="Z52" s="119"/>
      <c r="AA52" s="88"/>
      <c r="AB52" s="88"/>
      <c r="AC52" s="121">
        <f>SUM((U22*Y39)+(U23*Y40)+(U24*Y41)+(U27*Y39)+(U28*Y40)+(U29*Y41)+(U32*Y39)+(U33*Y40)+(U34*Y41))*Assumptions!$D$211</f>
        <v>0</v>
      </c>
      <c r="AD52" s="88"/>
      <c r="AE52" s="91" t="s">
        <v>99</v>
      </c>
      <c r="AF52" s="111"/>
      <c r="AG52" s="88"/>
      <c r="AH52" s="88"/>
      <c r="AI52" s="132"/>
      <c r="AJ52" s="119"/>
      <c r="AK52" s="88"/>
      <c r="AL52" s="88"/>
      <c r="AM52" s="121">
        <f>SUM((AE22*AI39)+(AE23*AI40)+(AE24*AI41)+(AE27*AI39)+(AE28*AI40)+(AE29*AI41)+(AE32*AI39)+(AE33*AI40)+(AE34*AI41))*Assumptions!$D$211</f>
        <v>0</v>
      </c>
    </row>
    <row r="53" spans="1:39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10752</v>
      </c>
      <c r="J53"/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10752</v>
      </c>
      <c r="T53"/>
      <c r="U53" s="91" t="s">
        <v>87</v>
      </c>
      <c r="V53" s="91"/>
      <c r="W53" s="116"/>
      <c r="X53" s="116"/>
      <c r="Y53" s="140">
        <f>Assumptions!$E$41</f>
        <v>0.08</v>
      </c>
      <c r="Z53" s="119" t="s">
        <v>13</v>
      </c>
      <c r="AA53" s="116"/>
      <c r="AB53" s="116"/>
      <c r="AC53" s="121">
        <f>SUM(AC46:AC50)*Y53</f>
        <v>10752</v>
      </c>
      <c r="AD53" s="88"/>
      <c r="AE53" s="91" t="s">
        <v>87</v>
      </c>
      <c r="AF53" s="91"/>
      <c r="AG53" s="116"/>
      <c r="AH53" s="116"/>
      <c r="AI53" s="140">
        <f>Assumptions!$E$41</f>
        <v>0.08</v>
      </c>
      <c r="AJ53" s="119" t="s">
        <v>13</v>
      </c>
      <c r="AK53" s="116"/>
      <c r="AL53" s="116"/>
      <c r="AM53" s="121">
        <f>SUM(AM46:AM50)*AI53</f>
        <v>10752</v>
      </c>
    </row>
    <row r="54" spans="1:39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1485</v>
      </c>
      <c r="J54"/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1620</v>
      </c>
      <c r="T54"/>
      <c r="U54" s="91" t="s">
        <v>14</v>
      </c>
      <c r="V54" s="91"/>
      <c r="W54" s="116"/>
      <c r="X54" s="116"/>
      <c r="Y54" s="140">
        <f>Assumptions!$E$42</f>
        <v>5.0000000000000001E-3</v>
      </c>
      <c r="Z54" s="119" t="s">
        <v>15</v>
      </c>
      <c r="AA54" s="116"/>
      <c r="AB54" s="116"/>
      <c r="AC54" s="121">
        <f>AC36*Y54</f>
        <v>1620</v>
      </c>
      <c r="AD54" s="88"/>
      <c r="AE54" s="91" t="s">
        <v>14</v>
      </c>
      <c r="AF54" s="91"/>
      <c r="AG54" s="116"/>
      <c r="AH54" s="116"/>
      <c r="AI54" s="140">
        <f>Assumptions!$E$42</f>
        <v>5.0000000000000001E-3</v>
      </c>
      <c r="AJ54" s="119" t="s">
        <v>15</v>
      </c>
      <c r="AK54" s="116"/>
      <c r="AL54" s="116"/>
      <c r="AM54" s="121">
        <f>AM36*AI54</f>
        <v>1873.2</v>
      </c>
    </row>
    <row r="55" spans="1:39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1478.3999999999999</v>
      </c>
      <c r="J55"/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1478.3999999999999</v>
      </c>
      <c r="T55"/>
      <c r="U55" s="91" t="s">
        <v>16</v>
      </c>
      <c r="V55" s="91"/>
      <c r="W55" s="116"/>
      <c r="X55" s="116"/>
      <c r="Y55" s="140">
        <f>Assumptions!$E$43</f>
        <v>1.0999999999999999E-2</v>
      </c>
      <c r="Z55" s="119" t="s">
        <v>13</v>
      </c>
      <c r="AA55" s="116"/>
      <c r="AB55" s="116"/>
      <c r="AC55" s="121">
        <f>SUM(AC46:AC50)*Y55</f>
        <v>1478.3999999999999</v>
      </c>
      <c r="AD55" s="88"/>
      <c r="AE55" s="91" t="s">
        <v>16</v>
      </c>
      <c r="AF55" s="91"/>
      <c r="AG55" s="116"/>
      <c r="AH55" s="116"/>
      <c r="AI55" s="140">
        <f>Assumptions!$E$43</f>
        <v>1.0999999999999999E-2</v>
      </c>
      <c r="AJ55" s="119" t="s">
        <v>13</v>
      </c>
      <c r="AK55" s="116"/>
      <c r="AL55" s="116"/>
      <c r="AM55" s="121">
        <f>SUM(AM46:AM50)*AI55</f>
        <v>1478.3999999999999</v>
      </c>
    </row>
    <row r="56" spans="1:39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5940</v>
      </c>
      <c r="J56"/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6480</v>
      </c>
      <c r="T56"/>
      <c r="U56" s="91" t="s">
        <v>17</v>
      </c>
      <c r="V56" s="91"/>
      <c r="W56" s="116"/>
      <c r="X56" s="116"/>
      <c r="Y56" s="140">
        <f>Assumptions!$E$44</f>
        <v>0.02</v>
      </c>
      <c r="Z56" s="119" t="s">
        <v>45</v>
      </c>
      <c r="AA56" s="116"/>
      <c r="AB56" s="116"/>
      <c r="AC56" s="121">
        <f>SUM(AC15:AC19)*Y56</f>
        <v>6480</v>
      </c>
      <c r="AD56" s="88"/>
      <c r="AE56" s="91" t="s">
        <v>17</v>
      </c>
      <c r="AF56" s="91"/>
      <c r="AG56" s="116"/>
      <c r="AH56" s="116"/>
      <c r="AI56" s="140">
        <f>Assumptions!$E$44</f>
        <v>0.02</v>
      </c>
      <c r="AJ56" s="119" t="s">
        <v>45</v>
      </c>
      <c r="AK56" s="116"/>
      <c r="AL56" s="116"/>
      <c r="AM56" s="121">
        <f>SUM(AM15:AM19)*AI56</f>
        <v>7492.8</v>
      </c>
    </row>
    <row r="57" spans="1:39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6720</v>
      </c>
      <c r="J57"/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6720</v>
      </c>
      <c r="T57"/>
      <c r="U57" s="91" t="s">
        <v>18</v>
      </c>
      <c r="V57" s="91"/>
      <c r="W57" s="141"/>
      <c r="X57" s="116"/>
      <c r="Y57" s="140">
        <f>Assumptions!$E$45</f>
        <v>0.05</v>
      </c>
      <c r="Z57" s="119" t="s">
        <v>13</v>
      </c>
      <c r="AA57" s="116"/>
      <c r="AB57" s="116"/>
      <c r="AC57" s="121">
        <f>SUM(AC46:AC52)*Y57</f>
        <v>6720</v>
      </c>
      <c r="AD57" s="88"/>
      <c r="AE57" s="91" t="s">
        <v>18</v>
      </c>
      <c r="AF57" s="91"/>
      <c r="AG57" s="141"/>
      <c r="AH57" s="116"/>
      <c r="AI57" s="140">
        <f>Assumptions!$E$45</f>
        <v>0.05</v>
      </c>
      <c r="AJ57" s="119" t="s">
        <v>13</v>
      </c>
      <c r="AK57" s="116"/>
      <c r="AL57" s="116"/>
      <c r="AM57" s="121">
        <f>SUM(AM46:AM52)*AI57</f>
        <v>6720</v>
      </c>
    </row>
    <row r="58" spans="1:39" ht="11.1" customHeight="1" x14ac:dyDescent="0.25">
      <c r="A58" s="6" t="s">
        <v>19</v>
      </c>
      <c r="B58" s="1"/>
      <c r="C58"/>
      <c r="D58"/>
      <c r="E58" s="59">
        <f>Assumptions!$E$46</f>
        <v>3000</v>
      </c>
      <c r="F58" s="19" t="s">
        <v>46</v>
      </c>
      <c r="G58"/>
      <c r="H58"/>
      <c r="I58" s="23">
        <f>A35*E58</f>
        <v>3000</v>
      </c>
      <c r="J58"/>
      <c r="K58" s="6" t="s">
        <v>19</v>
      </c>
      <c r="L58" s="1"/>
      <c r="M58"/>
      <c r="N58"/>
      <c r="O58" s="59">
        <f>Assumptions!$E$46</f>
        <v>3000</v>
      </c>
      <c r="P58" s="19" t="s">
        <v>46</v>
      </c>
      <c r="Q58"/>
      <c r="R58"/>
      <c r="S58" s="23">
        <f>K35*O58</f>
        <v>3000</v>
      </c>
      <c r="T58"/>
      <c r="U58" s="91" t="s">
        <v>19</v>
      </c>
      <c r="V58" s="111"/>
      <c r="W58" s="88"/>
      <c r="X58" s="88"/>
      <c r="Y58" s="142">
        <f>Assumptions!$E$46</f>
        <v>3000</v>
      </c>
      <c r="Z58" s="119" t="s">
        <v>46</v>
      </c>
      <c r="AA58" s="88"/>
      <c r="AB58" s="88"/>
      <c r="AC58" s="124">
        <f>U35*Y58</f>
        <v>3000</v>
      </c>
      <c r="AD58" s="88"/>
      <c r="AE58" s="91" t="s">
        <v>19</v>
      </c>
      <c r="AF58" s="111"/>
      <c r="AG58" s="88"/>
      <c r="AH58" s="88"/>
      <c r="AI58" s="142">
        <f>Assumptions!$E$46</f>
        <v>3000</v>
      </c>
      <c r="AJ58" s="119" t="s">
        <v>46</v>
      </c>
      <c r="AK58" s="88"/>
      <c r="AL58" s="88"/>
      <c r="AM58" s="124">
        <f>AE35*AI58</f>
        <v>3000</v>
      </c>
    </row>
    <row r="59" spans="1:39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9102.2202659871182</v>
      </c>
      <c r="J59"/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9948.3920776062369</v>
      </c>
      <c r="T59"/>
      <c r="U59" s="91" t="s">
        <v>88</v>
      </c>
      <c r="V59" s="91"/>
      <c r="W59" s="136">
        <f>Assumptions!$C$47</f>
        <v>0.05</v>
      </c>
      <c r="X59" s="132">
        <f>Assumptions!$D$47</f>
        <v>12</v>
      </c>
      <c r="Y59" s="119" t="s">
        <v>21</v>
      </c>
      <c r="Z59" s="116"/>
      <c r="AA59" s="132">
        <f>Assumptions!$G$47</f>
        <v>6</v>
      </c>
      <c r="AB59" s="119" t="s">
        <v>79</v>
      </c>
      <c r="AC59" s="121">
        <f>(((SUM(AC39:AC44)*POWER((1+W59/12),((X59+AA59)/12)*12))-SUM(AC39:AC44))      +           ((((SUM(AC46:AC58)*POWER((1+W59/12),((X59+AA59)/12)*12))-SUM(AC46:AC58))*0.5)))</f>
        <v>9948.3920776062369</v>
      </c>
      <c r="AD59" s="88"/>
      <c r="AE59" s="91" t="s">
        <v>88</v>
      </c>
      <c r="AF59" s="91"/>
      <c r="AG59" s="136">
        <f>Assumptions!$C$47</f>
        <v>0.05</v>
      </c>
      <c r="AH59" s="132">
        <f>Assumptions!$D$47</f>
        <v>12</v>
      </c>
      <c r="AI59" s="119" t="s">
        <v>21</v>
      </c>
      <c r="AJ59" s="116"/>
      <c r="AK59" s="132">
        <f>Assumptions!$G$47</f>
        <v>6</v>
      </c>
      <c r="AL59" s="119" t="s">
        <v>79</v>
      </c>
      <c r="AM59" s="121">
        <f>(((SUM(AM39:AM44)*POWER((1+AG59/12),((AH59+AK59)/12)*12))-SUM(AM39:AM44))      +           ((((SUM(AM46:AM58)*POWER((1+AG59/12),((AH59+AK59)/12)*12))-SUM(AM46:AM58))*0.5)))</f>
        <v>11535.434319842971</v>
      </c>
    </row>
    <row r="60" spans="1:39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1960.0895636745877</v>
      </c>
      <c r="J60"/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2072.3442686075582</v>
      </c>
      <c r="T60"/>
      <c r="U60" s="91" t="s">
        <v>22</v>
      </c>
      <c r="V60" s="91"/>
      <c r="W60" s="136">
        <f>Assumptions!$C$48</f>
        <v>0.01</v>
      </c>
      <c r="X60" s="119" t="s">
        <v>23</v>
      </c>
      <c r="Y60" s="116"/>
      <c r="Z60" s="116"/>
      <c r="AA60" s="116"/>
      <c r="AB60" s="116"/>
      <c r="AC60" s="121">
        <f>SUM(AC39:AC57)*W60</f>
        <v>2072.3442686075582</v>
      </c>
      <c r="AD60" s="88"/>
      <c r="AE60" s="91" t="s">
        <v>22</v>
      </c>
      <c r="AF60" s="91"/>
      <c r="AG60" s="136">
        <f>Assumptions!$C$48</f>
        <v>0.01</v>
      </c>
      <c r="AH60" s="119" t="s">
        <v>23</v>
      </c>
      <c r="AI60" s="116"/>
      <c r="AJ60" s="116"/>
      <c r="AK60" s="116"/>
      <c r="AL60" s="116"/>
      <c r="AM60" s="121">
        <f>SUM(AM39:AM57)*AG60</f>
        <v>2282.8842040818413</v>
      </c>
    </row>
    <row r="61" spans="1:39" ht="11.1" customHeight="1" x14ac:dyDescent="0.25">
      <c r="A61" s="6" t="s">
        <v>24</v>
      </c>
      <c r="B61" s="6"/>
      <c r="C61" s="61" t="s">
        <v>103</v>
      </c>
      <c r="D61" s="32">
        <f>Assumptions!$D$49</f>
        <v>0.2</v>
      </c>
      <c r="E61" s="19" t="s">
        <v>25</v>
      </c>
      <c r="F61" s="61" t="s">
        <v>104</v>
      </c>
      <c r="G61" s="32">
        <f>Assumptions!$G$49</f>
        <v>0.06</v>
      </c>
      <c r="H61" s="19" t="s">
        <v>127</v>
      </c>
      <c r="I61" s="20">
        <f>SUM(I15:I19)*D61+I48*G61</f>
        <v>59400</v>
      </c>
      <c r="J61"/>
      <c r="K61" s="6" t="s">
        <v>24</v>
      </c>
      <c r="L61" s="6"/>
      <c r="M61" s="61" t="s">
        <v>103</v>
      </c>
      <c r="N61" s="32">
        <f>Assumptions!$D$49</f>
        <v>0.2</v>
      </c>
      <c r="O61" s="19" t="s">
        <v>25</v>
      </c>
      <c r="P61" s="61" t="s">
        <v>104</v>
      </c>
      <c r="Q61" s="32">
        <f>Assumptions!$G$49</f>
        <v>0.06</v>
      </c>
      <c r="R61" s="19" t="s">
        <v>127</v>
      </c>
      <c r="S61" s="20">
        <f>SUM(S15:S19)*N61+S48*Q61</f>
        <v>64800</v>
      </c>
      <c r="T61"/>
      <c r="U61" s="91" t="s">
        <v>24</v>
      </c>
      <c r="V61" s="91"/>
      <c r="W61" s="133" t="s">
        <v>103</v>
      </c>
      <c r="X61" s="136">
        <f>Assumptions!$D$49</f>
        <v>0.2</v>
      </c>
      <c r="Y61" s="119" t="s">
        <v>25</v>
      </c>
      <c r="Z61" s="133" t="s">
        <v>104</v>
      </c>
      <c r="AA61" s="136">
        <f>Assumptions!$G$49</f>
        <v>0.06</v>
      </c>
      <c r="AB61" s="119" t="s">
        <v>127</v>
      </c>
      <c r="AC61" s="121">
        <f>SUM(AC15:AC19)*X61+AC48*AA61</f>
        <v>64800</v>
      </c>
      <c r="AD61" s="88"/>
      <c r="AE61" s="91" t="s">
        <v>24</v>
      </c>
      <c r="AF61" s="91"/>
      <c r="AG61" s="133" t="s">
        <v>103</v>
      </c>
      <c r="AH61" s="136">
        <f>Assumptions!$D$49</f>
        <v>0.2</v>
      </c>
      <c r="AI61" s="119" t="s">
        <v>25</v>
      </c>
      <c r="AJ61" s="133" t="s">
        <v>104</v>
      </c>
      <c r="AK61" s="136">
        <f>Assumptions!$G$49</f>
        <v>0.06</v>
      </c>
      <c r="AL61" s="119" t="s">
        <v>127</v>
      </c>
      <c r="AM61" s="121">
        <f>SUM(AM15:AM19)*AH61+AM48*AK61</f>
        <v>74928</v>
      </c>
    </row>
    <row r="62" spans="1:39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J62"/>
      <c r="K62" s="13"/>
      <c r="L62" s="13"/>
      <c r="M62" s="13"/>
      <c r="N62" s="13"/>
      <c r="O62" s="13"/>
      <c r="P62" s="13"/>
      <c r="Q62" s="13"/>
      <c r="R62" s="13"/>
      <c r="S62" s="27"/>
      <c r="T62"/>
      <c r="U62" s="114"/>
      <c r="V62" s="114"/>
      <c r="W62" s="114"/>
      <c r="X62" s="114"/>
      <c r="Y62" s="114"/>
      <c r="Z62" s="114"/>
      <c r="AA62" s="114"/>
      <c r="AB62" s="114"/>
      <c r="AC62" s="128"/>
      <c r="AD62" s="88"/>
      <c r="AE62" s="114"/>
      <c r="AF62" s="114"/>
      <c r="AG62" s="114"/>
      <c r="AH62" s="114"/>
      <c r="AI62" s="114"/>
      <c r="AJ62" s="114"/>
      <c r="AK62" s="114"/>
      <c r="AL62" s="114"/>
      <c r="AM62" s="128"/>
    </row>
    <row r="63" spans="1:39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269471.26619712048</v>
      </c>
      <c r="J63"/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287055.16320696962</v>
      </c>
      <c r="T63"/>
      <c r="U63" s="113" t="s">
        <v>26</v>
      </c>
      <c r="V63" s="114"/>
      <c r="W63" s="114"/>
      <c r="X63" s="114"/>
      <c r="Y63" s="114"/>
      <c r="Z63" s="114"/>
      <c r="AA63" s="114"/>
      <c r="AB63" s="114"/>
      <c r="AC63" s="130">
        <f>SUM(AC39:AC62)</f>
        <v>287055.16320696962</v>
      </c>
      <c r="AD63" s="88"/>
      <c r="AE63" s="113" t="s">
        <v>26</v>
      </c>
      <c r="AF63" s="114"/>
      <c r="AG63" s="114"/>
      <c r="AH63" s="114"/>
      <c r="AI63" s="114"/>
      <c r="AJ63" s="114"/>
      <c r="AK63" s="114"/>
      <c r="AL63" s="114"/>
      <c r="AM63" s="130">
        <f>SUM(AM39:AM62)</f>
        <v>320034.73893210897</v>
      </c>
    </row>
    <row r="64" spans="1:39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J64"/>
      <c r="K64" s="15"/>
      <c r="L64" s="15"/>
      <c r="M64" s="15"/>
      <c r="N64" s="15"/>
      <c r="O64" s="15"/>
      <c r="P64" s="15"/>
      <c r="Q64" s="15"/>
      <c r="R64" s="15"/>
      <c r="S64" s="35"/>
      <c r="T64"/>
      <c r="U64" s="116"/>
      <c r="V64" s="116"/>
      <c r="W64" s="116"/>
      <c r="X64" s="116"/>
      <c r="Y64" s="116"/>
      <c r="Z64" s="116"/>
      <c r="AA64" s="116"/>
      <c r="AB64" s="116"/>
      <c r="AC64" s="143"/>
      <c r="AD64" s="88"/>
      <c r="AE64" s="116"/>
      <c r="AF64" s="116"/>
      <c r="AG64" s="116"/>
      <c r="AH64" s="116"/>
      <c r="AI64" s="116"/>
      <c r="AJ64" s="116"/>
      <c r="AK64" s="116"/>
      <c r="AL64" s="116"/>
      <c r="AM64" s="143"/>
    </row>
    <row r="65" spans="1:39" ht="11.1" customHeight="1" x14ac:dyDescent="0.25">
      <c r="A65" s="36" t="s">
        <v>129</v>
      </c>
      <c r="B65" s="37"/>
      <c r="C65" s="37"/>
      <c r="D65" s="37"/>
      <c r="E65" s="37"/>
      <c r="F65" s="37"/>
      <c r="G65" s="37"/>
      <c r="H65" s="37"/>
      <c r="I65" s="38">
        <f>I36-I63</f>
        <v>27528.73380287952</v>
      </c>
      <c r="J65"/>
      <c r="K65" s="36" t="s">
        <v>129</v>
      </c>
      <c r="L65" s="37"/>
      <c r="M65" s="37"/>
      <c r="N65" s="37"/>
      <c r="O65" s="37"/>
      <c r="P65" s="37"/>
      <c r="Q65" s="37"/>
      <c r="R65" s="37"/>
      <c r="S65" s="38">
        <f>S36-S63</f>
        <v>36944.836793030379</v>
      </c>
      <c r="T65"/>
      <c r="U65" s="144" t="s">
        <v>129</v>
      </c>
      <c r="V65" s="145"/>
      <c r="W65" s="145"/>
      <c r="X65" s="145"/>
      <c r="Y65" s="145"/>
      <c r="Z65" s="145"/>
      <c r="AA65" s="145"/>
      <c r="AB65" s="145"/>
      <c r="AC65" s="146">
        <f>AC36-AC63</f>
        <v>36944.836793030379</v>
      </c>
      <c r="AD65" s="88"/>
      <c r="AE65" s="144" t="s">
        <v>129</v>
      </c>
      <c r="AF65" s="145"/>
      <c r="AG65" s="145"/>
      <c r="AH65" s="145"/>
      <c r="AI65" s="145"/>
      <c r="AJ65" s="145"/>
      <c r="AK65" s="145"/>
      <c r="AL65" s="145"/>
      <c r="AM65" s="146">
        <f>AM36-AM63</f>
        <v>54605.261067891028</v>
      </c>
    </row>
    <row r="66" spans="1:39" ht="11.1" customHeight="1" x14ac:dyDescent="0.25">
      <c r="A66" s="36" t="s">
        <v>128</v>
      </c>
      <c r="B66" s="37"/>
      <c r="C66" s="37"/>
      <c r="D66" s="37"/>
      <c r="E66" s="37"/>
      <c r="F66" s="37"/>
      <c r="G66" s="37"/>
      <c r="H66" s="37"/>
      <c r="I66" s="38">
        <f>I65/D12</f>
        <v>229.40611502399599</v>
      </c>
      <c r="J66"/>
      <c r="K66" s="36" t="s">
        <v>128</v>
      </c>
      <c r="L66" s="37"/>
      <c r="M66" s="37"/>
      <c r="N66" s="37"/>
      <c r="O66" s="37"/>
      <c r="P66" s="37"/>
      <c r="Q66" s="37"/>
      <c r="R66" s="37"/>
      <c r="S66" s="38">
        <f>S65/N12</f>
        <v>307.87363994191981</v>
      </c>
      <c r="T66"/>
      <c r="U66" s="144" t="s">
        <v>128</v>
      </c>
      <c r="V66" s="145"/>
      <c r="W66" s="145"/>
      <c r="X66" s="145"/>
      <c r="Y66" s="145"/>
      <c r="Z66" s="145"/>
      <c r="AA66" s="145"/>
      <c r="AB66" s="145"/>
      <c r="AC66" s="146">
        <f>AC65/X12</f>
        <v>307.87363994191981</v>
      </c>
      <c r="AD66" s="88"/>
      <c r="AE66" s="144" t="s">
        <v>128</v>
      </c>
      <c r="AF66" s="145"/>
      <c r="AG66" s="145"/>
      <c r="AH66" s="145"/>
      <c r="AI66" s="145"/>
      <c r="AJ66" s="145"/>
      <c r="AK66" s="145"/>
      <c r="AL66" s="145"/>
      <c r="AM66" s="146">
        <f>AM65/AH12</f>
        <v>455.04384223242522</v>
      </c>
    </row>
    <row r="67" spans="1:39" ht="11.1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</row>
    <row r="68" spans="1:39" ht="11.1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</row>
    <row r="69" spans="1:39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J69"/>
      <c r="K69" s="2"/>
      <c r="L69" s="3"/>
      <c r="M69" s="3"/>
      <c r="N69" s="4"/>
      <c r="O69" s="3"/>
      <c r="P69" s="3"/>
      <c r="Q69" s="3"/>
      <c r="R69" s="3"/>
      <c r="S69" s="3"/>
      <c r="T69"/>
      <c r="U69" s="84"/>
      <c r="V69" s="85"/>
      <c r="W69" s="85"/>
      <c r="X69" s="86"/>
      <c r="Y69" s="87"/>
      <c r="Z69" s="87"/>
      <c r="AA69" s="87"/>
      <c r="AB69" s="87"/>
      <c r="AC69" s="87"/>
      <c r="AD69" s="88"/>
      <c r="AE69" s="84"/>
      <c r="AF69" s="85"/>
      <c r="AG69" s="85"/>
      <c r="AH69" s="86"/>
      <c r="AI69" s="87"/>
      <c r="AJ69" s="87"/>
      <c r="AK69" s="87"/>
      <c r="AL69" s="87"/>
      <c r="AM69" s="87"/>
    </row>
    <row r="70" spans="1:39" ht="11.1" customHeight="1" x14ac:dyDescent="0.25">
      <c r="A70" s="2"/>
      <c r="B70" s="2"/>
      <c r="C70" s="2"/>
      <c r="D70" s="338" t="s">
        <v>54</v>
      </c>
      <c r="E70" s="338"/>
      <c r="F70" s="338"/>
      <c r="G70" s="338"/>
      <c r="H70" s="338"/>
      <c r="I70" s="338"/>
      <c r="J70"/>
      <c r="K70" s="2"/>
      <c r="L70" s="2"/>
      <c r="M70" s="2"/>
      <c r="N70" s="338" t="s">
        <v>54</v>
      </c>
      <c r="O70" s="338"/>
      <c r="P70" s="338"/>
      <c r="Q70" s="338"/>
      <c r="R70" s="338"/>
      <c r="S70" s="338"/>
      <c r="T70"/>
      <c r="U70" s="84"/>
      <c r="V70" s="84"/>
      <c r="W70" s="84"/>
      <c r="X70" s="337" t="s">
        <v>54</v>
      </c>
      <c r="Y70" s="337"/>
      <c r="Z70" s="337"/>
      <c r="AA70" s="337"/>
      <c r="AB70" s="337"/>
      <c r="AC70" s="337"/>
      <c r="AD70" s="88"/>
      <c r="AE70" s="84"/>
      <c r="AF70" s="84"/>
      <c r="AG70" s="84"/>
      <c r="AH70" s="337" t="s">
        <v>54</v>
      </c>
      <c r="AI70" s="337"/>
      <c r="AJ70" s="337"/>
      <c r="AK70" s="337"/>
      <c r="AL70" s="337"/>
      <c r="AM70" s="337"/>
    </row>
    <row r="71" spans="1:39" ht="11.1" customHeight="1" x14ac:dyDescent="0.25">
      <c r="A71" s="2"/>
      <c r="B71" s="2"/>
      <c r="C71" s="2"/>
      <c r="D71" s="338"/>
      <c r="E71" s="338"/>
      <c r="F71" s="338"/>
      <c r="G71" s="338"/>
      <c r="H71" s="338"/>
      <c r="I71" s="338"/>
      <c r="J71"/>
      <c r="K71" s="2"/>
      <c r="L71" s="2"/>
      <c r="M71" s="2"/>
      <c r="N71" s="338"/>
      <c r="O71" s="338"/>
      <c r="P71" s="338"/>
      <c r="Q71" s="338"/>
      <c r="R71" s="338"/>
      <c r="S71" s="338"/>
      <c r="T71"/>
      <c r="U71" s="84"/>
      <c r="V71" s="84"/>
      <c r="W71" s="84"/>
      <c r="X71" s="337"/>
      <c r="Y71" s="337"/>
      <c r="Z71" s="337"/>
      <c r="AA71" s="337"/>
      <c r="AB71" s="337"/>
      <c r="AC71" s="337"/>
      <c r="AD71" s="88"/>
      <c r="AE71" s="84"/>
      <c r="AF71" s="84"/>
      <c r="AG71" s="84"/>
      <c r="AH71" s="337"/>
      <c r="AI71" s="337"/>
      <c r="AJ71" s="337"/>
      <c r="AK71" s="337"/>
      <c r="AL71" s="337"/>
      <c r="AM71" s="337"/>
    </row>
    <row r="72" spans="1:39" ht="11.1" customHeight="1" x14ac:dyDescent="0.25">
      <c r="A72" s="2"/>
      <c r="B72" s="2"/>
      <c r="C72" s="2"/>
      <c r="D72" s="338"/>
      <c r="E72" s="338"/>
      <c r="F72" s="338"/>
      <c r="G72" s="338"/>
      <c r="H72" s="338"/>
      <c r="I72" s="338"/>
      <c r="J72"/>
      <c r="K72" s="2"/>
      <c r="L72" s="2"/>
      <c r="M72" s="2"/>
      <c r="N72" s="338"/>
      <c r="O72" s="338"/>
      <c r="P72" s="338"/>
      <c r="Q72" s="338"/>
      <c r="R72" s="338"/>
      <c r="S72" s="338"/>
      <c r="T72"/>
      <c r="U72" s="84"/>
      <c r="V72" s="84"/>
      <c r="W72" s="84"/>
      <c r="X72" s="337"/>
      <c r="Y72" s="337"/>
      <c r="Z72" s="337"/>
      <c r="AA72" s="337"/>
      <c r="AB72" s="337"/>
      <c r="AC72" s="337"/>
      <c r="AD72" s="88"/>
      <c r="AE72" s="84"/>
      <c r="AF72" s="84"/>
      <c r="AG72" s="84"/>
      <c r="AH72" s="337"/>
      <c r="AI72" s="337"/>
      <c r="AJ72" s="337"/>
      <c r="AK72" s="337"/>
      <c r="AL72" s="337"/>
      <c r="AM72" s="337"/>
    </row>
    <row r="73" spans="1:39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/>
      <c r="K73" s="2"/>
      <c r="L73" s="2"/>
      <c r="M73" s="2"/>
      <c r="N73" s="2"/>
      <c r="O73" s="2"/>
      <c r="P73" s="2"/>
      <c r="Q73" s="2"/>
      <c r="R73" s="2"/>
      <c r="S73" s="2"/>
      <c r="T73"/>
      <c r="U73" s="84"/>
      <c r="V73" s="84"/>
      <c r="W73" s="84"/>
      <c r="X73" s="89"/>
      <c r="Y73" s="89"/>
      <c r="Z73" s="89"/>
      <c r="AA73" s="89"/>
      <c r="AB73" s="89"/>
      <c r="AC73" s="89"/>
      <c r="AD73" s="88"/>
      <c r="AE73" s="84"/>
      <c r="AF73" s="84"/>
      <c r="AG73" s="84"/>
      <c r="AH73" s="89"/>
      <c r="AI73" s="89"/>
      <c r="AJ73" s="89"/>
      <c r="AK73" s="89"/>
      <c r="AL73" s="89"/>
      <c r="AM73" s="89"/>
    </row>
    <row r="74" spans="1:39" ht="11.1" customHeight="1" x14ac:dyDescent="0.25">
      <c r="A74" s="5" t="s">
        <v>0</v>
      </c>
      <c r="B74" s="5"/>
      <c r="C74" s="6"/>
      <c r="D74" s="52" t="str">
        <f>Assumptions!$B$96</f>
        <v>Single Dwelling</v>
      </c>
      <c r="E74" s="44"/>
      <c r="F74" s="44"/>
      <c r="G74" s="45"/>
      <c r="H74" s="17" t="str">
        <f>Assumptions!$D$70</f>
        <v>Apartments</v>
      </c>
      <c r="I74" s="82">
        <f>Assumptions!$C$97</f>
        <v>0</v>
      </c>
      <c r="J74"/>
      <c r="K74" s="5" t="s">
        <v>0</v>
      </c>
      <c r="L74" s="5"/>
      <c r="M74" s="6"/>
      <c r="N74" s="52" t="str">
        <f>Assumptions!$B$96</f>
        <v>Single Dwelling</v>
      </c>
      <c r="O74" s="44"/>
      <c r="P74" s="44"/>
      <c r="Q74" s="45"/>
      <c r="R74" s="17" t="str">
        <f>Assumptions!$D$70</f>
        <v>Apartments</v>
      </c>
      <c r="S74" s="82">
        <f>Assumptions!$C$97</f>
        <v>0</v>
      </c>
      <c r="T74"/>
      <c r="U74" s="90" t="s">
        <v>0</v>
      </c>
      <c r="V74" s="90"/>
      <c r="W74" s="91"/>
      <c r="X74" s="52" t="str">
        <f>Assumptions!$B$96</f>
        <v>Single Dwelling</v>
      </c>
      <c r="Y74" s="93"/>
      <c r="Z74" s="93"/>
      <c r="AA74" s="94"/>
      <c r="AB74" s="95" t="str">
        <f>Assumptions!$D$61</f>
        <v>Apartments</v>
      </c>
      <c r="AC74" s="82">
        <f>Assumptions!$C$97</f>
        <v>0</v>
      </c>
      <c r="AD74" s="88"/>
      <c r="AE74" s="90" t="s">
        <v>0</v>
      </c>
      <c r="AF74" s="90"/>
      <c r="AG74" s="91"/>
      <c r="AH74" s="52" t="str">
        <f>Assumptions!$B$96</f>
        <v>Single Dwelling</v>
      </c>
      <c r="AI74" s="93"/>
      <c r="AJ74" s="93"/>
      <c r="AK74" s="94"/>
      <c r="AL74" s="95" t="str">
        <f>Assumptions!$D$61</f>
        <v>Apartments</v>
      </c>
      <c r="AM74" s="82">
        <f>Assumptions!$C$97</f>
        <v>0</v>
      </c>
    </row>
    <row r="75" spans="1:39" ht="11.1" customHeight="1" x14ac:dyDescent="0.25">
      <c r="A75" s="5" t="s">
        <v>1</v>
      </c>
      <c r="B75" s="6"/>
      <c r="C75" s="6"/>
      <c r="D75" s="52" t="s">
        <v>100</v>
      </c>
      <c r="E75" s="44"/>
      <c r="F75" s="44"/>
      <c r="G75" s="46"/>
      <c r="H75" s="17" t="str">
        <f>Assumptions!$D$71</f>
        <v>2 bed houses</v>
      </c>
      <c r="I75" s="82">
        <f>Assumptions!$C$98</f>
        <v>0</v>
      </c>
      <c r="J75"/>
      <c r="K75" s="5" t="s">
        <v>1</v>
      </c>
      <c r="L75" s="6"/>
      <c r="M75" s="6"/>
      <c r="N75" s="52" t="s">
        <v>100</v>
      </c>
      <c r="O75" s="44"/>
      <c r="P75" s="44"/>
      <c r="Q75" s="46"/>
      <c r="R75" s="17" t="str">
        <f>Assumptions!$D$71</f>
        <v>2 bed houses</v>
      </c>
      <c r="S75" s="82">
        <f>Assumptions!$C$98</f>
        <v>0</v>
      </c>
      <c r="T75"/>
      <c r="U75" s="90" t="s">
        <v>1</v>
      </c>
      <c r="V75" s="91"/>
      <c r="W75" s="91"/>
      <c r="X75" s="92" t="s">
        <v>100</v>
      </c>
      <c r="Y75" s="93"/>
      <c r="Z75" s="93"/>
      <c r="AA75" s="97"/>
      <c r="AB75" s="95" t="str">
        <f>Assumptions!$D$62</f>
        <v>2 bed houses</v>
      </c>
      <c r="AC75" s="82">
        <f>Assumptions!$C$98</f>
        <v>0</v>
      </c>
      <c r="AD75" s="88"/>
      <c r="AE75" s="90" t="s">
        <v>1</v>
      </c>
      <c r="AF75" s="91"/>
      <c r="AG75" s="91"/>
      <c r="AH75" s="92" t="s">
        <v>100</v>
      </c>
      <c r="AI75" s="93"/>
      <c r="AJ75" s="93"/>
      <c r="AK75" s="97"/>
      <c r="AL75" s="95" t="str">
        <f>Assumptions!$D$62</f>
        <v>2 bed houses</v>
      </c>
      <c r="AM75" s="82">
        <f>Assumptions!$C$98</f>
        <v>0</v>
      </c>
    </row>
    <row r="76" spans="1:39" ht="11.1" customHeight="1" x14ac:dyDescent="0.25">
      <c r="A76" s="5" t="s">
        <v>2</v>
      </c>
      <c r="B76" s="5"/>
      <c r="C76" s="6"/>
      <c r="D76" s="53" t="str">
        <f>Assumptions!A13</f>
        <v>Zone 1</v>
      </c>
      <c r="E76" s="49"/>
      <c r="F76" s="49"/>
      <c r="G76" s="50"/>
      <c r="H76" s="17" t="str">
        <f>Assumptions!$D$72</f>
        <v>3 Bed houses</v>
      </c>
      <c r="I76" s="82">
        <f>Assumptions!$C$99</f>
        <v>0</v>
      </c>
      <c r="J76"/>
      <c r="K76" s="5" t="s">
        <v>2</v>
      </c>
      <c r="L76" s="5"/>
      <c r="M76" s="6"/>
      <c r="N76" s="51" t="str">
        <f>Assumptions!A14</f>
        <v>Zone 2 Leake Keyworth Bingham</v>
      </c>
      <c r="O76" s="47"/>
      <c r="P76" s="47"/>
      <c r="Q76" s="48"/>
      <c r="R76" s="17" t="str">
        <f>Assumptions!$D$72</f>
        <v>3 Bed houses</v>
      </c>
      <c r="S76" s="82">
        <f>Assumptions!$C$99</f>
        <v>0</v>
      </c>
      <c r="T76"/>
      <c r="U76" s="90" t="s">
        <v>2</v>
      </c>
      <c r="V76" s="90"/>
      <c r="W76" s="91"/>
      <c r="X76" s="295" t="str">
        <f>Assumptions!A15</f>
        <v>Zone 2</v>
      </c>
      <c r="Y76" s="296"/>
      <c r="Z76" s="296"/>
      <c r="AA76" s="297"/>
      <c r="AB76" s="95" t="str">
        <f>Assumptions!$D$63</f>
        <v>3 Bed houses</v>
      </c>
      <c r="AC76" s="82">
        <f>Assumptions!$C$99</f>
        <v>0</v>
      </c>
      <c r="AD76" s="88"/>
      <c r="AE76" s="90" t="s">
        <v>2</v>
      </c>
      <c r="AF76" s="90"/>
      <c r="AG76" s="91"/>
      <c r="AH76" s="288" t="str">
        <f>Assumptions!A16</f>
        <v>Zone 3</v>
      </c>
      <c r="AI76" s="289"/>
      <c r="AJ76" s="289"/>
      <c r="AK76" s="290"/>
      <c r="AL76" s="95" t="str">
        <f>Assumptions!$D$63</f>
        <v>3 Bed houses</v>
      </c>
      <c r="AM76" s="82">
        <f>Assumptions!$C$99</f>
        <v>0</v>
      </c>
    </row>
    <row r="77" spans="1:39" ht="11.1" customHeight="1" x14ac:dyDescent="0.25">
      <c r="A77" s="5" t="s">
        <v>3</v>
      </c>
      <c r="B77" s="5"/>
      <c r="C77" s="6"/>
      <c r="D77" s="10">
        <f>SUM(I74:I78)</f>
        <v>1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Assumptions!$C$100</f>
        <v>1</v>
      </c>
      <c r="J77"/>
      <c r="K77" s="5" t="s">
        <v>3</v>
      </c>
      <c r="L77" s="5"/>
      <c r="M77" s="6"/>
      <c r="N77" s="10">
        <f>SUM(S74:S78)</f>
        <v>1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Assumptions!$C$100</f>
        <v>1</v>
      </c>
      <c r="T77"/>
      <c r="U77" s="90" t="s">
        <v>3</v>
      </c>
      <c r="V77" s="90"/>
      <c r="W77" s="91"/>
      <c r="X77" s="104">
        <f>SUM(AC74:AC78)</f>
        <v>1</v>
      </c>
      <c r="Y77" s="105" t="s">
        <v>67</v>
      </c>
      <c r="Z77" s="91"/>
      <c r="AA77" s="106"/>
      <c r="AB77" s="95" t="str">
        <f>Assumptions!$D$64</f>
        <v>4 bed houses</v>
      </c>
      <c r="AC77" s="82">
        <f>Assumptions!$C$100</f>
        <v>1</v>
      </c>
      <c r="AD77" s="88"/>
      <c r="AE77" s="90" t="s">
        <v>3</v>
      </c>
      <c r="AF77" s="90"/>
      <c r="AG77" s="91"/>
      <c r="AH77" s="104">
        <f>SUM(AM74:AM78)</f>
        <v>1</v>
      </c>
      <c r="AI77" s="105" t="s">
        <v>67</v>
      </c>
      <c r="AJ77" s="91"/>
      <c r="AK77" s="106"/>
      <c r="AL77" s="95" t="str">
        <f>Assumptions!$D$64</f>
        <v>4 bed houses</v>
      </c>
      <c r="AM77" s="82">
        <f>Assumptions!$C$100</f>
        <v>1</v>
      </c>
    </row>
    <row r="78" spans="1:39" ht="11.1" customHeight="1" x14ac:dyDescent="0.25">
      <c r="A78" s="90" t="s">
        <v>56</v>
      </c>
      <c r="B78" s="91"/>
      <c r="C78" s="107">
        <v>0</v>
      </c>
      <c r="D78" s="104">
        <f>D77*C78</f>
        <v>0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Assumptions!$C$101</f>
        <v>0</v>
      </c>
      <c r="J78"/>
      <c r="K78" s="90" t="s">
        <v>56</v>
      </c>
      <c r="L78" s="91"/>
      <c r="M78" s="107">
        <v>0</v>
      </c>
      <c r="N78" s="104">
        <f>N77*M78</f>
        <v>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Assumptions!$C$101</f>
        <v>0</v>
      </c>
      <c r="T78"/>
      <c r="U78" s="90" t="s">
        <v>56</v>
      </c>
      <c r="V78" s="91"/>
      <c r="W78" s="107">
        <v>0</v>
      </c>
      <c r="X78" s="104">
        <f>X77*W78</f>
        <v>0</v>
      </c>
      <c r="Y78" s="105" t="s">
        <v>57</v>
      </c>
      <c r="Z78" s="106"/>
      <c r="AA78" s="108"/>
      <c r="AB78" s="95" t="str">
        <f>Assumptions!$D$65</f>
        <v>5 bed house</v>
      </c>
      <c r="AC78" s="82">
        <f>Assumptions!$C$101</f>
        <v>0</v>
      </c>
      <c r="AD78" s="88"/>
      <c r="AE78" s="90" t="s">
        <v>56</v>
      </c>
      <c r="AF78" s="91"/>
      <c r="AG78" s="107">
        <v>0</v>
      </c>
      <c r="AH78" s="104">
        <f>AH77*AG78</f>
        <v>0</v>
      </c>
      <c r="AI78" s="105" t="s">
        <v>57</v>
      </c>
      <c r="AJ78" s="106"/>
      <c r="AK78" s="108"/>
      <c r="AL78" s="95" t="str">
        <f>Assumptions!$D$65</f>
        <v>5 bed house</v>
      </c>
      <c r="AM78" s="82">
        <f>Assumptions!$C$101</f>
        <v>0</v>
      </c>
    </row>
    <row r="79" spans="1:39" ht="11.1" customHeight="1" x14ac:dyDescent="0.25">
      <c r="A79" s="90" t="s">
        <v>58</v>
      </c>
      <c r="B79" s="91"/>
      <c r="C79" s="109">
        <f>Assumptions!$D$13</f>
        <v>0.42</v>
      </c>
      <c r="D79" s="95" t="str">
        <f>Assumptions!$D$12</f>
        <v>Intermediate</v>
      </c>
      <c r="E79" s="107">
        <f>Assumptions!$E$13</f>
        <v>0.19</v>
      </c>
      <c r="F79" s="95" t="str">
        <f>Assumptions!$E$12</f>
        <v>Social Rent</v>
      </c>
      <c r="G79" s="110">
        <f>Assumptions!$F$13</f>
        <v>0.39</v>
      </c>
      <c r="H79" s="105" t="str">
        <f>Assumptions!$F$12</f>
        <v>Affordable Rent</v>
      </c>
      <c r="I79" s="1"/>
      <c r="J79"/>
      <c r="K79" s="90" t="s">
        <v>58</v>
      </c>
      <c r="L79" s="91"/>
      <c r="M79" s="109">
        <f>Assumptions!$D$14</f>
        <v>0.42</v>
      </c>
      <c r="N79" s="95" t="str">
        <f>Assumptions!$D$12</f>
        <v>Intermediate</v>
      </c>
      <c r="O79" s="107">
        <f>Assumptions!$E$14</f>
        <v>0.19</v>
      </c>
      <c r="P79" s="95" t="str">
        <f>Assumptions!$E$12</f>
        <v>Social Rent</v>
      </c>
      <c r="Q79" s="110">
        <f>Assumptions!$F$14</f>
        <v>0.39</v>
      </c>
      <c r="R79" s="105" t="str">
        <f>Assumptions!$F$12</f>
        <v>Affordable Rent</v>
      </c>
      <c r="S79" s="1"/>
      <c r="T79"/>
      <c r="U79" s="90" t="s">
        <v>58</v>
      </c>
      <c r="V79" s="91"/>
      <c r="W79" s="109">
        <f>Assumptions!$D$15</f>
        <v>0.42</v>
      </c>
      <c r="X79" s="95" t="str">
        <f>Assumptions!$D$12</f>
        <v>Intermediate</v>
      </c>
      <c r="Y79" s="107">
        <f>Assumptions!$E$15</f>
        <v>0.19</v>
      </c>
      <c r="Z79" s="95" t="str">
        <f>Assumptions!$E$12</f>
        <v>Social Rent</v>
      </c>
      <c r="AA79" s="110">
        <f>Assumptions!$F$15</f>
        <v>0.39</v>
      </c>
      <c r="AB79" s="105" t="str">
        <f>Assumptions!$F$12</f>
        <v>Affordable Rent</v>
      </c>
      <c r="AC79" s="111"/>
      <c r="AD79" s="88"/>
      <c r="AE79" s="90" t="s">
        <v>58</v>
      </c>
      <c r="AF79" s="91"/>
      <c r="AG79" s="109">
        <f>Assumptions!$D$16</f>
        <v>0.42</v>
      </c>
      <c r="AH79" s="95" t="str">
        <f>Assumptions!$D$12</f>
        <v>Intermediate</v>
      </c>
      <c r="AI79" s="107">
        <f>Assumptions!$E$16</f>
        <v>0.19</v>
      </c>
      <c r="AJ79" s="95" t="str">
        <f>Assumptions!$E$12</f>
        <v>Social Rent</v>
      </c>
      <c r="AK79" s="110">
        <f>Assumptions!$F$16</f>
        <v>0.39</v>
      </c>
      <c r="AL79" s="105" t="str">
        <f>Assumptions!$F$12</f>
        <v>Affordable Rent</v>
      </c>
      <c r="AM79" s="111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120</v>
      </c>
      <c r="E80" s="105" t="s">
        <v>60</v>
      </c>
      <c r="F80" s="106"/>
      <c r="G80" s="112">
        <f>SUM(A90*C90)+(A91*C91)+(A92*C92)+(A95*C95)+(A96*C96)+(A97*C97)+(A100*C100)+(A101*C101)+(A102*C102)</f>
        <v>0</v>
      </c>
      <c r="H80" s="95" t="s">
        <v>61</v>
      </c>
      <c r="I80" s="8"/>
      <c r="J80"/>
      <c r="K80" s="90" t="s">
        <v>59</v>
      </c>
      <c r="L80" s="91"/>
      <c r="M80" s="91"/>
      <c r="N80" s="104">
        <f>(K83*M83)+(K84*M84)+(K85*M85)+(K86*M86)+(K87*M87)</f>
        <v>120</v>
      </c>
      <c r="O80" s="105" t="s">
        <v>60</v>
      </c>
      <c r="P80" s="106"/>
      <c r="Q80" s="112">
        <f>SUM(K90*M90)+(K91*M91)+(K92*M92)+(K95*M95)+(K96*M96)+(K97*M97)+(K100*M100)+(K101*M101)+(K102*M102)</f>
        <v>0</v>
      </c>
      <c r="R80" s="95" t="s">
        <v>61</v>
      </c>
      <c r="S80" s="8"/>
      <c r="T80"/>
      <c r="U80" s="90" t="s">
        <v>59</v>
      </c>
      <c r="V80" s="91"/>
      <c r="W80" s="91"/>
      <c r="X80" s="104">
        <f>(U83*W83)+(U84*W84)+(U85*W85)+(U86*W86)+(U87*W87)</f>
        <v>120</v>
      </c>
      <c r="Y80" s="105" t="s">
        <v>60</v>
      </c>
      <c r="Z80" s="106"/>
      <c r="AA80" s="112">
        <f>SUM(U90*W90)+(U91*W91)+(U92*W92)+(U95*W95)+(U96*W96)+(U97*W97)+(U100*W100)+(U101*W101)+(U102*W102)</f>
        <v>0</v>
      </c>
      <c r="AB80" s="95" t="s">
        <v>61</v>
      </c>
      <c r="AC80" s="106"/>
      <c r="AD80" s="88"/>
      <c r="AE80" s="90" t="s">
        <v>59</v>
      </c>
      <c r="AF80" s="91"/>
      <c r="AG80" s="91"/>
      <c r="AH80" s="104">
        <f>(AE83*AG83)+(AE84*AG84)+(AE85*AG85)+(AE86*AG86)+(AE87*AG87)</f>
        <v>120</v>
      </c>
      <c r="AI80" s="105" t="s">
        <v>60</v>
      </c>
      <c r="AJ80" s="106"/>
      <c r="AK80" s="112">
        <f>SUM(AE90*AG90)+(AE91*AG91)+(AE92*AG92)+(AE95*AG95)+(AE96*AG96)+(AE97*AG97)+(AE100*AG100)+(AE101*AG101)+(AE102*AG102)</f>
        <v>0</v>
      </c>
      <c r="AL80" s="95" t="s">
        <v>61</v>
      </c>
      <c r="AM80" s="106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J81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T81"/>
      <c r="U81" s="113" t="s">
        <v>4</v>
      </c>
      <c r="V81" s="114"/>
      <c r="W81" s="114"/>
      <c r="X81" s="114"/>
      <c r="Y81" s="114"/>
      <c r="Z81" s="114"/>
      <c r="AA81" s="114"/>
      <c r="AB81" s="114"/>
      <c r="AC81" s="115"/>
      <c r="AD81" s="88"/>
      <c r="AE81" s="113" t="s">
        <v>4</v>
      </c>
      <c r="AF81" s="114"/>
      <c r="AG81" s="114"/>
      <c r="AH81" s="114"/>
      <c r="AI81" s="114"/>
      <c r="AJ81" s="114"/>
      <c r="AK81" s="114"/>
      <c r="AL81" s="114"/>
      <c r="AM81" s="115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J82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T82"/>
      <c r="U82" s="91" t="s">
        <v>62</v>
      </c>
      <c r="V82" s="91"/>
      <c r="W82" s="116"/>
      <c r="X82" s="116"/>
      <c r="Y82" s="116"/>
      <c r="Z82" s="116"/>
      <c r="AA82" s="116"/>
      <c r="AB82" s="116"/>
      <c r="AC82" s="106"/>
      <c r="AD82" s="88"/>
      <c r="AE82" s="91" t="s">
        <v>62</v>
      </c>
      <c r="AF82" s="91"/>
      <c r="AG82" s="116"/>
      <c r="AH82" s="116"/>
      <c r="AI82" s="116"/>
      <c r="AJ82" s="116"/>
      <c r="AK82" s="116"/>
      <c r="AL82" s="116"/>
      <c r="AM82" s="106"/>
    </row>
    <row r="83" spans="1:39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2400</v>
      </c>
      <c r="F83" s="119" t="s">
        <v>6</v>
      </c>
      <c r="G83" s="116"/>
      <c r="H83" s="116"/>
      <c r="I83" s="20">
        <f>A83*C83*E83</f>
        <v>0</v>
      </c>
      <c r="J83"/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2700</v>
      </c>
      <c r="P83" s="119" t="s">
        <v>6</v>
      </c>
      <c r="Q83" s="116"/>
      <c r="R83" s="116"/>
      <c r="S83" s="20">
        <f>K83*M83*O83</f>
        <v>0</v>
      </c>
      <c r="T83"/>
      <c r="U83" s="117">
        <f>AC74*(100%-W78)</f>
        <v>0</v>
      </c>
      <c r="V83" s="95" t="str">
        <f>Assumptions!$A$22</f>
        <v>Apartments</v>
      </c>
      <c r="W83" s="118">
        <f>Assumptions!$B$22</f>
        <v>65</v>
      </c>
      <c r="X83" s="119" t="s">
        <v>5</v>
      </c>
      <c r="Y83" s="120">
        <f>Assumptions!$C$34</f>
        <v>2700</v>
      </c>
      <c r="Z83" s="119" t="s">
        <v>6</v>
      </c>
      <c r="AA83" s="116"/>
      <c r="AB83" s="116"/>
      <c r="AC83" s="121">
        <f>U83*W83*Y83</f>
        <v>0</v>
      </c>
      <c r="AD83" s="88"/>
      <c r="AE83" s="117">
        <f>AM74*(100%-AG78)</f>
        <v>0</v>
      </c>
      <c r="AF83" s="95" t="str">
        <f>Assumptions!$A$22</f>
        <v>Apartments</v>
      </c>
      <c r="AG83" s="118">
        <f>Assumptions!$B$22</f>
        <v>65</v>
      </c>
      <c r="AH83" s="119" t="s">
        <v>5</v>
      </c>
      <c r="AI83" s="120">
        <f>Assumptions!$C$35</f>
        <v>2853</v>
      </c>
      <c r="AJ83" s="119" t="s">
        <v>6</v>
      </c>
      <c r="AK83" s="116"/>
      <c r="AL83" s="116"/>
      <c r="AM83" s="121">
        <f>AE83*AG83*AI83</f>
        <v>0</v>
      </c>
    </row>
    <row r="84" spans="1:39" ht="11.1" customHeight="1" x14ac:dyDescent="0.25">
      <c r="A84" s="117">
        <f>I75*(100%-C78)</f>
        <v>0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2550</v>
      </c>
      <c r="F84" s="119" t="s">
        <v>6</v>
      </c>
      <c r="G84" s="116"/>
      <c r="H84" s="116"/>
      <c r="I84" s="20">
        <f>A84*C84*E84</f>
        <v>0</v>
      </c>
      <c r="J84"/>
      <c r="K84" s="117">
        <f>S75*(100%-M78)</f>
        <v>0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2800</v>
      </c>
      <c r="P84" s="119" t="s">
        <v>6</v>
      </c>
      <c r="Q84" s="116"/>
      <c r="R84" s="116"/>
      <c r="S84" s="20">
        <f>K84*M84*O84</f>
        <v>0</v>
      </c>
      <c r="T84"/>
      <c r="U84" s="117">
        <f>AC75*(100%-W78)</f>
        <v>0</v>
      </c>
      <c r="V84" s="95" t="str">
        <f>Assumptions!$A$23</f>
        <v>2 bed houses</v>
      </c>
      <c r="W84" s="118">
        <f>Assumptions!$B$23</f>
        <v>75</v>
      </c>
      <c r="X84" s="119" t="s">
        <v>5</v>
      </c>
      <c r="Y84" s="120">
        <f>Assumptions!$D$34</f>
        <v>2800</v>
      </c>
      <c r="Z84" s="119" t="s">
        <v>6</v>
      </c>
      <c r="AA84" s="116"/>
      <c r="AB84" s="116"/>
      <c r="AC84" s="121">
        <f>U84*W84*Y84</f>
        <v>0</v>
      </c>
      <c r="AD84" s="88"/>
      <c r="AE84" s="117">
        <f>AM75*(100%-AG78)</f>
        <v>0</v>
      </c>
      <c r="AF84" s="95" t="str">
        <f>Assumptions!$A$23</f>
        <v>2 bed houses</v>
      </c>
      <c r="AG84" s="118">
        <f>Assumptions!$B$23</f>
        <v>75</v>
      </c>
      <c r="AH84" s="119" t="s">
        <v>5</v>
      </c>
      <c r="AI84" s="120">
        <f>Assumptions!$D$35</f>
        <v>3390</v>
      </c>
      <c r="AJ84" s="119" t="s">
        <v>6</v>
      </c>
      <c r="AK84" s="116"/>
      <c r="AL84" s="116"/>
      <c r="AM84" s="121">
        <f>AE84*AG84*AI84</f>
        <v>0</v>
      </c>
    </row>
    <row r="85" spans="1:39" ht="11.1" customHeight="1" x14ac:dyDescent="0.25">
      <c r="A85" s="117">
        <f>I76*(100%-C78)</f>
        <v>0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2475</v>
      </c>
      <c r="F85" s="119" t="s">
        <v>6</v>
      </c>
      <c r="G85" s="116"/>
      <c r="H85" s="116"/>
      <c r="I85" s="20">
        <f>A85*C85*E85</f>
        <v>0</v>
      </c>
      <c r="J85"/>
      <c r="K85" s="117">
        <f>S76*(100%-M78)</f>
        <v>0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2700</v>
      </c>
      <c r="P85" s="119" t="s">
        <v>6</v>
      </c>
      <c r="Q85" s="116"/>
      <c r="R85" s="116"/>
      <c r="S85" s="20">
        <f>K85*M85*O85</f>
        <v>0</v>
      </c>
      <c r="T85"/>
      <c r="U85" s="117">
        <f>AC76*(100%-W78)</f>
        <v>0</v>
      </c>
      <c r="V85" s="95" t="str">
        <f>Assumptions!$A$24</f>
        <v>3 Bed houses</v>
      </c>
      <c r="W85" s="118">
        <f>Assumptions!$B$24</f>
        <v>90</v>
      </c>
      <c r="X85" s="119" t="s">
        <v>5</v>
      </c>
      <c r="Y85" s="120">
        <f>Assumptions!$E$34</f>
        <v>2700</v>
      </c>
      <c r="Z85" s="119" t="s">
        <v>6</v>
      </c>
      <c r="AA85" s="116"/>
      <c r="AB85" s="116"/>
      <c r="AC85" s="121">
        <f>U85*W85*Y85</f>
        <v>0</v>
      </c>
      <c r="AD85" s="88"/>
      <c r="AE85" s="117">
        <f>AM76*(100%-AG78)</f>
        <v>0</v>
      </c>
      <c r="AF85" s="95" t="str">
        <f>Assumptions!$A$24</f>
        <v>3 Bed houses</v>
      </c>
      <c r="AG85" s="118">
        <f>Assumptions!$B$24</f>
        <v>90</v>
      </c>
      <c r="AH85" s="119" t="s">
        <v>5</v>
      </c>
      <c r="AI85" s="120">
        <f>Assumptions!$E$35</f>
        <v>3337</v>
      </c>
      <c r="AJ85" s="119" t="s">
        <v>6</v>
      </c>
      <c r="AK85" s="116"/>
      <c r="AL85" s="116"/>
      <c r="AM85" s="121">
        <f>AE85*AG85*AI85</f>
        <v>0</v>
      </c>
    </row>
    <row r="86" spans="1:39" ht="11.1" customHeight="1" x14ac:dyDescent="0.25">
      <c r="A86" s="117">
        <f>I77*(100%-C78)</f>
        <v>1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2475</v>
      </c>
      <c r="F86" s="119" t="s">
        <v>6</v>
      </c>
      <c r="G86" s="116"/>
      <c r="H86" s="116"/>
      <c r="I86" s="20">
        <f>A86*C86*E86</f>
        <v>297000</v>
      </c>
      <c r="J86"/>
      <c r="K86" s="117">
        <f>S77*(100%-M78)</f>
        <v>1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2700</v>
      </c>
      <c r="P86" s="119" t="s">
        <v>6</v>
      </c>
      <c r="Q86" s="116"/>
      <c r="R86" s="116"/>
      <c r="S86" s="20">
        <f>K86*M86*O86</f>
        <v>324000</v>
      </c>
      <c r="T86"/>
      <c r="U86" s="117">
        <f>AC77*(100%-W78)</f>
        <v>1</v>
      </c>
      <c r="V86" s="95" t="str">
        <f>Assumptions!$A$25</f>
        <v>4 bed houses</v>
      </c>
      <c r="W86" s="118">
        <f>Assumptions!$B$25</f>
        <v>120</v>
      </c>
      <c r="X86" s="119" t="s">
        <v>5</v>
      </c>
      <c r="Y86" s="120">
        <f>Assumptions!$F$34</f>
        <v>2700</v>
      </c>
      <c r="Z86" s="119" t="s">
        <v>6</v>
      </c>
      <c r="AA86" s="116"/>
      <c r="AB86" s="116"/>
      <c r="AC86" s="121">
        <f>U86*W86*Y86</f>
        <v>324000</v>
      </c>
      <c r="AD86" s="88"/>
      <c r="AE86" s="117">
        <f>AM77*(100%-AG78)</f>
        <v>1</v>
      </c>
      <c r="AF86" s="95" t="str">
        <f>Assumptions!$A$25</f>
        <v>4 bed houses</v>
      </c>
      <c r="AG86" s="118">
        <f>Assumptions!$B$25</f>
        <v>120</v>
      </c>
      <c r="AH86" s="119" t="s">
        <v>5</v>
      </c>
      <c r="AI86" s="120">
        <f>Assumptions!$F$35</f>
        <v>3122</v>
      </c>
      <c r="AJ86" s="119" t="s">
        <v>6</v>
      </c>
      <c r="AK86" s="116"/>
      <c r="AL86" s="116"/>
      <c r="AM86" s="121">
        <f>AE86*AG86*AI86</f>
        <v>374640</v>
      </c>
    </row>
    <row r="87" spans="1:39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164</v>
      </c>
      <c r="D87" s="119" t="s">
        <v>5</v>
      </c>
      <c r="E87" s="120">
        <f>Assumptions!$G$32</f>
        <v>2400</v>
      </c>
      <c r="F87" s="119" t="s">
        <v>6</v>
      </c>
      <c r="G87" s="116"/>
      <c r="H87" s="116"/>
      <c r="I87" s="20">
        <f>A87*C87*E87</f>
        <v>0</v>
      </c>
      <c r="J87"/>
      <c r="K87" s="117">
        <f>S78*(100%-M78)</f>
        <v>0</v>
      </c>
      <c r="L87" s="95" t="str">
        <f>Assumptions!$A$26</f>
        <v>5 bed house</v>
      </c>
      <c r="M87" s="120">
        <f>Assumptions!$B$26</f>
        <v>164</v>
      </c>
      <c r="N87" s="119" t="s">
        <v>5</v>
      </c>
      <c r="O87" s="120">
        <f>Assumptions!$G$33</f>
        <v>2600</v>
      </c>
      <c r="P87" s="119" t="s">
        <v>6</v>
      </c>
      <c r="Q87" s="116"/>
      <c r="R87" s="116"/>
      <c r="S87" s="20">
        <f>K87*M87*O87</f>
        <v>0</v>
      </c>
      <c r="T87"/>
      <c r="U87" s="117">
        <f>AC78*(100%-W78)</f>
        <v>0</v>
      </c>
      <c r="V87" s="95" t="str">
        <f>Assumptions!$A$26</f>
        <v>5 bed house</v>
      </c>
      <c r="W87" s="120">
        <f>Assumptions!$B$26</f>
        <v>164</v>
      </c>
      <c r="X87" s="119" t="s">
        <v>5</v>
      </c>
      <c r="Y87" s="120">
        <f>Assumptions!$G$34</f>
        <v>2600</v>
      </c>
      <c r="Z87" s="119" t="s">
        <v>6</v>
      </c>
      <c r="AA87" s="116"/>
      <c r="AB87" s="116"/>
      <c r="AC87" s="121">
        <f>U87*W87*Y87</f>
        <v>0</v>
      </c>
      <c r="AD87" s="88"/>
      <c r="AE87" s="117">
        <f>AM78*(100%-AG78)</f>
        <v>0</v>
      </c>
      <c r="AF87" s="95" t="str">
        <f>Assumptions!$A$26</f>
        <v>5 bed house</v>
      </c>
      <c r="AG87" s="120">
        <f>Assumptions!$B$26</f>
        <v>164</v>
      </c>
      <c r="AH87" s="119" t="s">
        <v>5</v>
      </c>
      <c r="AI87" s="120">
        <f>Assumptions!$G$35</f>
        <v>2906</v>
      </c>
      <c r="AJ87" s="119" t="s">
        <v>6</v>
      </c>
      <c r="AK87" s="116"/>
      <c r="AL87" s="116"/>
      <c r="AM87" s="121">
        <f>AE87*AG87*AI87</f>
        <v>0</v>
      </c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J88"/>
      <c r="K88" s="114"/>
      <c r="L88" s="114"/>
      <c r="M88" s="114"/>
      <c r="N88" s="122"/>
      <c r="O88" s="114"/>
      <c r="P88" s="122"/>
      <c r="Q88" s="114"/>
      <c r="R88" s="114"/>
      <c r="S88" s="22"/>
      <c r="T88"/>
      <c r="U88" s="114"/>
      <c r="V88" s="114"/>
      <c r="W88" s="114"/>
      <c r="X88" s="122"/>
      <c r="Y88" s="114"/>
      <c r="Z88" s="122"/>
      <c r="AA88" s="114"/>
      <c r="AB88" s="114"/>
      <c r="AC88" s="123"/>
      <c r="AD88" s="88"/>
      <c r="AE88" s="114"/>
      <c r="AF88" s="114"/>
      <c r="AG88" s="114"/>
      <c r="AH88" s="122"/>
      <c r="AI88" s="114"/>
      <c r="AJ88" s="122"/>
      <c r="AK88" s="114"/>
      <c r="AL88" s="114"/>
      <c r="AM88" s="123"/>
    </row>
    <row r="89" spans="1:39" ht="11.1" customHeight="1" x14ac:dyDescent="0.25">
      <c r="A89" s="91" t="str">
        <f>Assumptions!$D$12</f>
        <v>Intermediate</v>
      </c>
      <c r="B89" s="91"/>
      <c r="C89" s="107">
        <f>Assumptions!$D$18</f>
        <v>0.6</v>
      </c>
      <c r="D89" s="119" t="s">
        <v>63</v>
      </c>
      <c r="E89" s="116"/>
      <c r="F89" s="119"/>
      <c r="G89" s="116"/>
      <c r="H89" s="116"/>
      <c r="I89" s="23"/>
      <c r="J89"/>
      <c r="K89" s="91" t="str">
        <f>Assumptions!$D$12</f>
        <v>Intermediate</v>
      </c>
      <c r="L89" s="91"/>
      <c r="M89" s="107">
        <f>Assumptions!$D$18</f>
        <v>0.6</v>
      </c>
      <c r="N89" s="119" t="s">
        <v>63</v>
      </c>
      <c r="O89" s="116"/>
      <c r="P89" s="119"/>
      <c r="Q89" s="116"/>
      <c r="R89" s="116"/>
      <c r="S89" s="23"/>
      <c r="T89"/>
      <c r="U89" s="91" t="str">
        <f>Assumptions!$D$12</f>
        <v>Intermediate</v>
      </c>
      <c r="V89" s="91"/>
      <c r="W89" s="107">
        <f>Assumptions!$D$18</f>
        <v>0.6</v>
      </c>
      <c r="X89" s="119" t="s">
        <v>63</v>
      </c>
      <c r="Y89" s="116"/>
      <c r="Z89" s="119"/>
      <c r="AA89" s="116"/>
      <c r="AB89" s="116"/>
      <c r="AC89" s="124"/>
      <c r="AD89" s="88"/>
      <c r="AE89" s="91" t="str">
        <f>Assumptions!$D$12</f>
        <v>Intermediate</v>
      </c>
      <c r="AF89" s="91"/>
      <c r="AG89" s="107">
        <f>Assumptions!$D$18</f>
        <v>0.6</v>
      </c>
      <c r="AH89" s="119" t="s">
        <v>63</v>
      </c>
      <c r="AI89" s="116"/>
      <c r="AJ89" s="119"/>
      <c r="AK89" s="116"/>
      <c r="AL89" s="116"/>
      <c r="AM89" s="124"/>
    </row>
    <row r="90" spans="1:39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65</v>
      </c>
      <c r="D90" s="119" t="s">
        <v>7</v>
      </c>
      <c r="E90" s="116">
        <f>E83*C89</f>
        <v>1440</v>
      </c>
      <c r="F90" s="119" t="s">
        <v>6</v>
      </c>
      <c r="G90" s="116"/>
      <c r="H90" s="116"/>
      <c r="I90" s="20">
        <f>A90*C90*E90</f>
        <v>0</v>
      </c>
      <c r="J90"/>
      <c r="K90" s="117">
        <f>N78*M79*Assumptions!$C$220</f>
        <v>0</v>
      </c>
      <c r="L90" s="95" t="str">
        <f>Assumptions!$A$220</f>
        <v>Apartments</v>
      </c>
      <c r="M90" s="125">
        <f>Assumptions!$B$220</f>
        <v>65</v>
      </c>
      <c r="N90" s="119" t="s">
        <v>7</v>
      </c>
      <c r="O90" s="116">
        <f>O83*M89</f>
        <v>1620</v>
      </c>
      <c r="P90" s="119" t="s">
        <v>6</v>
      </c>
      <c r="Q90" s="116"/>
      <c r="R90" s="116"/>
      <c r="S90" s="20">
        <f>K90*M90*O90</f>
        <v>0</v>
      </c>
      <c r="T90"/>
      <c r="U90" s="117">
        <f>X78*W79*Assumptions!$C$220</f>
        <v>0</v>
      </c>
      <c r="V90" s="95" t="str">
        <f>Assumptions!$A$220</f>
        <v>Apartments</v>
      </c>
      <c r="W90" s="125">
        <f>Assumptions!$B$220</f>
        <v>65</v>
      </c>
      <c r="X90" s="119" t="s">
        <v>7</v>
      </c>
      <c r="Y90" s="116">
        <f>Y83*W89</f>
        <v>1620</v>
      </c>
      <c r="Z90" s="119" t="s">
        <v>6</v>
      </c>
      <c r="AA90" s="116"/>
      <c r="AB90" s="116"/>
      <c r="AC90" s="121">
        <f>U90*W90*Y90</f>
        <v>0</v>
      </c>
      <c r="AD90" s="88"/>
      <c r="AE90" s="117">
        <f>AH78*AG79*Assumptions!$C$220</f>
        <v>0</v>
      </c>
      <c r="AF90" s="95" t="str">
        <f>Assumptions!$A$220</f>
        <v>Apartments</v>
      </c>
      <c r="AG90" s="125">
        <f>Assumptions!$B$220</f>
        <v>65</v>
      </c>
      <c r="AH90" s="119" t="s">
        <v>7</v>
      </c>
      <c r="AI90" s="116">
        <f>AI83*AG89</f>
        <v>1711.8</v>
      </c>
      <c r="AJ90" s="119" t="s">
        <v>6</v>
      </c>
      <c r="AK90" s="116"/>
      <c r="AL90" s="116"/>
      <c r="AM90" s="121">
        <f>AE90*AG90*AI90</f>
        <v>0</v>
      </c>
    </row>
    <row r="91" spans="1:39" ht="11.1" customHeight="1" x14ac:dyDescent="0.25">
      <c r="A91" s="117">
        <f>D78*C79*Assumptions!$C$221</f>
        <v>0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1530</v>
      </c>
      <c r="F91" s="119" t="s">
        <v>6</v>
      </c>
      <c r="G91" s="116"/>
      <c r="H91" s="116"/>
      <c r="I91" s="20">
        <f>A91*C91*E91</f>
        <v>0</v>
      </c>
      <c r="J91"/>
      <c r="K91" s="117">
        <f>N78*M79*Assumptions!$C$221</f>
        <v>0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1680</v>
      </c>
      <c r="P91" s="119" t="s">
        <v>6</v>
      </c>
      <c r="Q91" s="116"/>
      <c r="R91" s="116"/>
      <c r="S91" s="20">
        <f>K91*M91*O91</f>
        <v>0</v>
      </c>
      <c r="T91"/>
      <c r="U91" s="117">
        <f>X78*W79*Assumptions!$C$221</f>
        <v>0</v>
      </c>
      <c r="V91" s="95" t="str">
        <f>Assumptions!$A$221</f>
        <v>2 Bed house</v>
      </c>
      <c r="W91" s="125">
        <f>Assumptions!$B$221</f>
        <v>75</v>
      </c>
      <c r="X91" s="119" t="s">
        <v>7</v>
      </c>
      <c r="Y91" s="116">
        <f>Y84*W89</f>
        <v>1680</v>
      </c>
      <c r="Z91" s="119" t="s">
        <v>6</v>
      </c>
      <c r="AA91" s="116"/>
      <c r="AB91" s="116"/>
      <c r="AC91" s="121">
        <f>U91*W91*Y91</f>
        <v>0</v>
      </c>
      <c r="AD91" s="88"/>
      <c r="AE91" s="117">
        <f>AH78*AG79*Assumptions!$C$221</f>
        <v>0</v>
      </c>
      <c r="AF91" s="95" t="str">
        <f>Assumptions!$A$221</f>
        <v>2 Bed house</v>
      </c>
      <c r="AG91" s="125">
        <f>Assumptions!$B$221</f>
        <v>75</v>
      </c>
      <c r="AH91" s="119" t="s">
        <v>7</v>
      </c>
      <c r="AI91" s="116">
        <f>AI84*AG89</f>
        <v>2034</v>
      </c>
      <c r="AJ91" s="119" t="s">
        <v>6</v>
      </c>
      <c r="AK91" s="116"/>
      <c r="AL91" s="116"/>
      <c r="AM91" s="121">
        <f>AE91*AG91*AI91</f>
        <v>0</v>
      </c>
    </row>
    <row r="92" spans="1:39" ht="11.1" customHeight="1" x14ac:dyDescent="0.25">
      <c r="A92" s="117">
        <f>D78*C79*Assumptions!$C$222</f>
        <v>0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1485</v>
      </c>
      <c r="F92" s="119" t="s">
        <v>6</v>
      </c>
      <c r="G92" s="116"/>
      <c r="H92" s="116"/>
      <c r="I92" s="20">
        <f>A92*C92*E92</f>
        <v>0</v>
      </c>
      <c r="J92"/>
      <c r="K92" s="117">
        <f>N78*M79*Assumptions!$C$222</f>
        <v>0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1620</v>
      </c>
      <c r="P92" s="119" t="s">
        <v>6</v>
      </c>
      <c r="Q92" s="116"/>
      <c r="R92" s="116"/>
      <c r="S92" s="20">
        <f>K92*M92*O92</f>
        <v>0</v>
      </c>
      <c r="T92"/>
      <c r="U92" s="117">
        <f>X78*W79*Assumptions!$C$222</f>
        <v>0</v>
      </c>
      <c r="V92" s="95" t="str">
        <f>Assumptions!$A$222</f>
        <v>3 Bed House</v>
      </c>
      <c r="W92" s="125">
        <f>Assumptions!$B$222</f>
        <v>90</v>
      </c>
      <c r="X92" s="119" t="s">
        <v>7</v>
      </c>
      <c r="Y92" s="116">
        <f>Y85*W89</f>
        <v>1620</v>
      </c>
      <c r="Z92" s="119" t="s">
        <v>6</v>
      </c>
      <c r="AA92" s="116"/>
      <c r="AB92" s="116"/>
      <c r="AC92" s="121">
        <f>U92*W92*Y92</f>
        <v>0</v>
      </c>
      <c r="AD92" s="88"/>
      <c r="AE92" s="117">
        <f>AH78*AG79*Assumptions!$C$222</f>
        <v>0</v>
      </c>
      <c r="AF92" s="95" t="str">
        <f>Assumptions!$A$222</f>
        <v>3 Bed House</v>
      </c>
      <c r="AG92" s="125">
        <f>Assumptions!$B$222</f>
        <v>90</v>
      </c>
      <c r="AH92" s="119" t="s">
        <v>7</v>
      </c>
      <c r="AI92" s="116">
        <f>AI85*AG89</f>
        <v>2002.1999999999998</v>
      </c>
      <c r="AJ92" s="119" t="s">
        <v>6</v>
      </c>
      <c r="AK92" s="116"/>
      <c r="AL92" s="116"/>
      <c r="AM92" s="121">
        <f>AE92*AG92*AI92</f>
        <v>0</v>
      </c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J93"/>
      <c r="K93" s="126"/>
      <c r="L93" s="114"/>
      <c r="M93" s="127"/>
      <c r="N93" s="122"/>
      <c r="O93" s="114"/>
      <c r="P93" s="122"/>
      <c r="Q93" s="114"/>
      <c r="R93" s="114"/>
      <c r="S93" s="27"/>
      <c r="T93"/>
      <c r="U93" s="126"/>
      <c r="V93" s="114"/>
      <c r="W93" s="127"/>
      <c r="X93" s="122"/>
      <c r="Y93" s="114"/>
      <c r="Z93" s="122"/>
      <c r="AA93" s="114"/>
      <c r="AB93" s="114"/>
      <c r="AC93" s="128"/>
      <c r="AD93" s="88"/>
      <c r="AE93" s="126"/>
      <c r="AF93" s="114"/>
      <c r="AG93" s="127"/>
      <c r="AH93" s="122"/>
      <c r="AI93" s="114"/>
      <c r="AJ93" s="122"/>
      <c r="AK93" s="114"/>
      <c r="AL93" s="114"/>
      <c r="AM93" s="128"/>
    </row>
    <row r="94" spans="1:39" ht="11.1" customHeight="1" x14ac:dyDescent="0.25">
      <c r="A94" s="91" t="str">
        <f>Assumptions!$E$12</f>
        <v>Social Rent</v>
      </c>
      <c r="B94" s="91"/>
      <c r="C94" s="107">
        <f>Assumptions!$E$18</f>
        <v>0.4</v>
      </c>
      <c r="D94" s="119" t="s">
        <v>63</v>
      </c>
      <c r="E94" s="116"/>
      <c r="F94" s="119"/>
      <c r="G94" s="116"/>
      <c r="H94" s="116"/>
      <c r="I94" s="23"/>
      <c r="J94"/>
      <c r="K94" s="91" t="str">
        <f>Assumptions!$E$12</f>
        <v>Social Rent</v>
      </c>
      <c r="L94" s="91"/>
      <c r="M94" s="107">
        <f>Assumptions!$E$18</f>
        <v>0.4</v>
      </c>
      <c r="N94" s="119" t="s">
        <v>63</v>
      </c>
      <c r="O94" s="116"/>
      <c r="P94" s="119"/>
      <c r="Q94" s="116"/>
      <c r="R94" s="116"/>
      <c r="S94" s="23"/>
      <c r="T94"/>
      <c r="U94" s="91" t="str">
        <f>Assumptions!$E$12</f>
        <v>Social Rent</v>
      </c>
      <c r="V94" s="91"/>
      <c r="W94" s="107">
        <f>Assumptions!$E$18</f>
        <v>0.4</v>
      </c>
      <c r="X94" s="119" t="s">
        <v>63</v>
      </c>
      <c r="Y94" s="116"/>
      <c r="Z94" s="119"/>
      <c r="AA94" s="116"/>
      <c r="AB94" s="116"/>
      <c r="AC94" s="124"/>
      <c r="AD94" s="88"/>
      <c r="AE94" s="91" t="str">
        <f>Assumptions!$E$12</f>
        <v>Social Rent</v>
      </c>
      <c r="AF94" s="91"/>
      <c r="AG94" s="107">
        <f>Assumptions!$E$18</f>
        <v>0.4</v>
      </c>
      <c r="AH94" s="119" t="s">
        <v>63</v>
      </c>
      <c r="AI94" s="116"/>
      <c r="AJ94" s="119"/>
      <c r="AK94" s="116"/>
      <c r="AL94" s="116"/>
      <c r="AM94" s="124"/>
    </row>
    <row r="95" spans="1:39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65</v>
      </c>
      <c r="D95" s="119" t="s">
        <v>66</v>
      </c>
      <c r="E95" s="116">
        <f>E83*C94</f>
        <v>960</v>
      </c>
      <c r="F95" s="119" t="s">
        <v>6</v>
      </c>
      <c r="G95" s="116"/>
      <c r="H95" s="116"/>
      <c r="I95" s="20">
        <f>A95*C95*E95</f>
        <v>0</v>
      </c>
      <c r="J95"/>
      <c r="K95" s="117">
        <f>N78*O79*Assumptions!$C$225</f>
        <v>0</v>
      </c>
      <c r="L95" s="95" t="str">
        <f>Assumptions!$A$225</f>
        <v>Apartments</v>
      </c>
      <c r="M95" s="125">
        <f>Assumptions!$B$225</f>
        <v>65</v>
      </c>
      <c r="N95" s="119" t="s">
        <v>66</v>
      </c>
      <c r="O95" s="116">
        <f>O83*M94</f>
        <v>1080</v>
      </c>
      <c r="P95" s="119" t="s">
        <v>6</v>
      </c>
      <c r="Q95" s="116"/>
      <c r="R95" s="116"/>
      <c r="S95" s="20">
        <f>K95*M95*O95</f>
        <v>0</v>
      </c>
      <c r="T95"/>
      <c r="U95" s="117">
        <f>X78*Y79*Assumptions!$C$225</f>
        <v>0</v>
      </c>
      <c r="V95" s="95" t="str">
        <f>Assumptions!$A$225</f>
        <v>Apartments</v>
      </c>
      <c r="W95" s="125">
        <f>Assumptions!$B$225</f>
        <v>65</v>
      </c>
      <c r="X95" s="119" t="s">
        <v>66</v>
      </c>
      <c r="Y95" s="116">
        <f>Y83*W94</f>
        <v>1080</v>
      </c>
      <c r="Z95" s="119" t="s">
        <v>6</v>
      </c>
      <c r="AA95" s="116"/>
      <c r="AB95" s="116"/>
      <c r="AC95" s="121">
        <f>U95*W95*Y95</f>
        <v>0</v>
      </c>
      <c r="AD95" s="88"/>
      <c r="AE95" s="117">
        <f>AH78*AI79*Assumptions!$C$225</f>
        <v>0</v>
      </c>
      <c r="AF95" s="95" t="str">
        <f>Assumptions!$A$225</f>
        <v>Apartments</v>
      </c>
      <c r="AG95" s="125">
        <f>Assumptions!$B$225</f>
        <v>65</v>
      </c>
      <c r="AH95" s="119" t="s">
        <v>66</v>
      </c>
      <c r="AI95" s="116">
        <f>AI83*AG94</f>
        <v>1141.2</v>
      </c>
      <c r="AJ95" s="119" t="s">
        <v>6</v>
      </c>
      <c r="AK95" s="116"/>
      <c r="AL95" s="116"/>
      <c r="AM95" s="121">
        <f>AE95*AG95*AI95</f>
        <v>0</v>
      </c>
    </row>
    <row r="96" spans="1:39" ht="11.1" customHeight="1" x14ac:dyDescent="0.25">
      <c r="A96" s="117">
        <f>D78*E79*Assumptions!$C$226</f>
        <v>0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1020</v>
      </c>
      <c r="F96" s="119" t="s">
        <v>6</v>
      </c>
      <c r="G96" s="116"/>
      <c r="H96" s="116"/>
      <c r="I96" s="20">
        <f>A96*C96*E96</f>
        <v>0</v>
      </c>
      <c r="J96"/>
      <c r="K96" s="117">
        <f>N78*O79*Assumptions!$C$226</f>
        <v>0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1120</v>
      </c>
      <c r="P96" s="119" t="s">
        <v>6</v>
      </c>
      <c r="Q96" s="116"/>
      <c r="R96" s="116"/>
      <c r="S96" s="20">
        <f>K96*M96*O96</f>
        <v>0</v>
      </c>
      <c r="T96"/>
      <c r="U96" s="117">
        <f>X78*Y79*Assumptions!$C$226</f>
        <v>0</v>
      </c>
      <c r="V96" s="95" t="s">
        <v>64</v>
      </c>
      <c r="W96" s="125">
        <f>Assumptions!$B$226</f>
        <v>75</v>
      </c>
      <c r="X96" s="119" t="s">
        <v>66</v>
      </c>
      <c r="Y96" s="116">
        <f>Y84*W94</f>
        <v>1120</v>
      </c>
      <c r="Z96" s="119" t="s">
        <v>6</v>
      </c>
      <c r="AA96" s="116"/>
      <c r="AB96" s="116"/>
      <c r="AC96" s="121">
        <f>U96*W96*Y96</f>
        <v>0</v>
      </c>
      <c r="AD96" s="88"/>
      <c r="AE96" s="117">
        <f>AH78*AI79*Assumptions!$C$226</f>
        <v>0</v>
      </c>
      <c r="AF96" s="95" t="s">
        <v>64</v>
      </c>
      <c r="AG96" s="125">
        <f>Assumptions!$B$226</f>
        <v>75</v>
      </c>
      <c r="AH96" s="119" t="s">
        <v>66</v>
      </c>
      <c r="AI96" s="116">
        <f>AI84*AG94</f>
        <v>1356</v>
      </c>
      <c r="AJ96" s="119" t="s">
        <v>6</v>
      </c>
      <c r="AK96" s="116"/>
      <c r="AL96" s="116"/>
      <c r="AM96" s="121">
        <f>AE96*AG96*AI96</f>
        <v>0</v>
      </c>
    </row>
    <row r="97" spans="1:39" ht="11.1" customHeight="1" x14ac:dyDescent="0.25">
      <c r="A97" s="117">
        <f>D78*E79*Assumptions!$C$227</f>
        <v>0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990</v>
      </c>
      <c r="F97" s="119" t="s">
        <v>6</v>
      </c>
      <c r="G97" s="116"/>
      <c r="H97" s="116"/>
      <c r="I97" s="20">
        <f>A97*C97*E97</f>
        <v>0</v>
      </c>
      <c r="J97"/>
      <c r="K97" s="117">
        <f>N78*O79*Assumptions!$C$227</f>
        <v>0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1080</v>
      </c>
      <c r="P97" s="119" t="s">
        <v>6</v>
      </c>
      <c r="Q97" s="116"/>
      <c r="R97" s="116"/>
      <c r="S97" s="20">
        <f>K97*M97*O97</f>
        <v>0</v>
      </c>
      <c r="T97"/>
      <c r="U97" s="117">
        <f>X78*Y79*Assumptions!$C$227</f>
        <v>0</v>
      </c>
      <c r="V97" s="95" t="str">
        <f>Assumptions!$A$227</f>
        <v>3 Bed House</v>
      </c>
      <c r="W97" s="125">
        <f>Assumptions!$B$227</f>
        <v>90</v>
      </c>
      <c r="X97" s="119" t="s">
        <v>66</v>
      </c>
      <c r="Y97" s="116">
        <f>Y85*W94</f>
        <v>1080</v>
      </c>
      <c r="Z97" s="119" t="s">
        <v>6</v>
      </c>
      <c r="AA97" s="116"/>
      <c r="AB97" s="116"/>
      <c r="AC97" s="121">
        <f>U97*W97*Y97</f>
        <v>0</v>
      </c>
      <c r="AD97" s="88"/>
      <c r="AE97" s="117">
        <f>AH78*AI79*Assumptions!$C$227</f>
        <v>0</v>
      </c>
      <c r="AF97" s="95" t="str">
        <f>Assumptions!$A$227</f>
        <v>3 Bed House</v>
      </c>
      <c r="AG97" s="125">
        <f>Assumptions!$B$227</f>
        <v>90</v>
      </c>
      <c r="AH97" s="119" t="s">
        <v>66</v>
      </c>
      <c r="AI97" s="116">
        <f>AI85*AG94</f>
        <v>1334.8000000000002</v>
      </c>
      <c r="AJ97" s="119" t="s">
        <v>6</v>
      </c>
      <c r="AK97" s="116"/>
      <c r="AL97" s="116"/>
      <c r="AM97" s="121">
        <f>AE97*AG97*AI97</f>
        <v>0</v>
      </c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J98"/>
      <c r="K98" s="126"/>
      <c r="L98" s="114"/>
      <c r="M98" s="127"/>
      <c r="N98" s="122"/>
      <c r="O98" s="114"/>
      <c r="P98" s="122"/>
      <c r="Q98" s="114"/>
      <c r="R98" s="114"/>
      <c r="S98" s="27"/>
      <c r="T98"/>
      <c r="U98" s="126"/>
      <c r="V98" s="114"/>
      <c r="W98" s="127"/>
      <c r="X98" s="122"/>
      <c r="Y98" s="114"/>
      <c r="Z98" s="122"/>
      <c r="AA98" s="114"/>
      <c r="AB98" s="114"/>
      <c r="AC98" s="128"/>
      <c r="AD98" s="88"/>
      <c r="AE98" s="126"/>
      <c r="AF98" s="114"/>
      <c r="AG98" s="127"/>
      <c r="AH98" s="122"/>
      <c r="AI98" s="114"/>
      <c r="AJ98" s="122"/>
      <c r="AK98" s="114"/>
      <c r="AL98" s="114"/>
      <c r="AM98" s="128"/>
    </row>
    <row r="99" spans="1:39" ht="11.1" customHeight="1" x14ac:dyDescent="0.25">
      <c r="A99" s="91" t="str">
        <f>Assumptions!$F$12</f>
        <v>Affordable Rent</v>
      </c>
      <c r="B99" s="91"/>
      <c r="C99" s="107">
        <f>Assumptions!$F$18</f>
        <v>0.5</v>
      </c>
      <c r="D99" s="119" t="s">
        <v>63</v>
      </c>
      <c r="E99" s="116"/>
      <c r="F99" s="119"/>
      <c r="G99" s="116"/>
      <c r="H99" s="116"/>
      <c r="I99" s="23"/>
      <c r="J99"/>
      <c r="K99" s="91" t="str">
        <f>Assumptions!$F$12</f>
        <v>Affordable Rent</v>
      </c>
      <c r="L99" s="91"/>
      <c r="M99" s="107">
        <f>Assumptions!$F$18</f>
        <v>0.5</v>
      </c>
      <c r="N99" s="119" t="s">
        <v>63</v>
      </c>
      <c r="O99" s="116"/>
      <c r="P99" s="119"/>
      <c r="Q99" s="116"/>
      <c r="R99" s="116"/>
      <c r="S99" s="23"/>
      <c r="T99"/>
      <c r="U99" s="91" t="str">
        <f>Assumptions!$F$12</f>
        <v>Affordable Rent</v>
      </c>
      <c r="V99" s="91"/>
      <c r="W99" s="107">
        <f>Assumptions!$F$18</f>
        <v>0.5</v>
      </c>
      <c r="X99" s="119" t="s">
        <v>63</v>
      </c>
      <c r="Y99" s="116"/>
      <c r="Z99" s="119"/>
      <c r="AA99" s="116"/>
      <c r="AB99" s="116"/>
      <c r="AC99" s="124"/>
      <c r="AD99" s="88"/>
      <c r="AE99" s="91" t="str">
        <f>Assumptions!$F$12</f>
        <v>Affordable Rent</v>
      </c>
      <c r="AF99" s="91"/>
      <c r="AG99" s="107">
        <f>Assumptions!$F$18</f>
        <v>0.5</v>
      </c>
      <c r="AH99" s="119" t="s">
        <v>63</v>
      </c>
      <c r="AI99" s="116"/>
      <c r="AJ99" s="119"/>
      <c r="AK99" s="116"/>
      <c r="AL99" s="116"/>
      <c r="AM99" s="124"/>
    </row>
    <row r="100" spans="1:39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65</v>
      </c>
      <c r="D100" s="119" t="s">
        <v>66</v>
      </c>
      <c r="E100" s="116">
        <f>E83*C99</f>
        <v>1200</v>
      </c>
      <c r="F100" s="119" t="s">
        <v>6</v>
      </c>
      <c r="G100" s="116"/>
      <c r="H100" s="116"/>
      <c r="I100" s="20">
        <f>A100*C100*E100</f>
        <v>0</v>
      </c>
      <c r="J100"/>
      <c r="K100" s="117">
        <f>N78*Q79*Assumptions!$C$230</f>
        <v>0</v>
      </c>
      <c r="L100" s="95" t="str">
        <f>Assumptions!$A$230</f>
        <v>Apartments</v>
      </c>
      <c r="M100" s="125">
        <f>Assumptions!$B$230</f>
        <v>65</v>
      </c>
      <c r="N100" s="119" t="s">
        <v>66</v>
      </c>
      <c r="O100" s="116">
        <f>O83*M99</f>
        <v>1350</v>
      </c>
      <c r="P100" s="119" t="s">
        <v>6</v>
      </c>
      <c r="Q100" s="116"/>
      <c r="R100" s="116"/>
      <c r="S100" s="20">
        <f>K100*M100*O100</f>
        <v>0</v>
      </c>
      <c r="T100"/>
      <c r="U100" s="117">
        <f>X78*AA79*Assumptions!$C$230</f>
        <v>0</v>
      </c>
      <c r="V100" s="95" t="str">
        <f>Assumptions!$A$230</f>
        <v>Apartments</v>
      </c>
      <c r="W100" s="125">
        <f>Assumptions!$B$230</f>
        <v>65</v>
      </c>
      <c r="X100" s="119" t="s">
        <v>66</v>
      </c>
      <c r="Y100" s="116">
        <f>Y83*W99</f>
        <v>1350</v>
      </c>
      <c r="Z100" s="119" t="s">
        <v>6</v>
      </c>
      <c r="AA100" s="116"/>
      <c r="AB100" s="116"/>
      <c r="AC100" s="121">
        <f>U100*W100*Y100</f>
        <v>0</v>
      </c>
      <c r="AD100" s="88"/>
      <c r="AE100" s="117">
        <f>AH78*AK79*Assumptions!$C$230</f>
        <v>0</v>
      </c>
      <c r="AF100" s="95" t="str">
        <f>Assumptions!$A$230</f>
        <v>Apartments</v>
      </c>
      <c r="AG100" s="125">
        <f>Assumptions!$B$230</f>
        <v>65</v>
      </c>
      <c r="AH100" s="119" t="s">
        <v>66</v>
      </c>
      <c r="AI100" s="116">
        <f>AI83*AG99</f>
        <v>1426.5</v>
      </c>
      <c r="AJ100" s="119" t="s">
        <v>6</v>
      </c>
      <c r="AK100" s="116"/>
      <c r="AL100" s="116"/>
      <c r="AM100" s="121">
        <f>AE100*AG100*AI100</f>
        <v>0</v>
      </c>
    </row>
    <row r="101" spans="1:39" ht="11.1" customHeight="1" x14ac:dyDescent="0.25">
      <c r="A101" s="117">
        <f>D78*G79*Assumptions!$C$231</f>
        <v>0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1275</v>
      </c>
      <c r="F101" s="119" t="s">
        <v>6</v>
      </c>
      <c r="G101" s="116"/>
      <c r="H101" s="116"/>
      <c r="I101" s="20">
        <f>A101*C101*E101</f>
        <v>0</v>
      </c>
      <c r="J101"/>
      <c r="K101" s="117">
        <f>N78*Q79*Assumptions!$C$231</f>
        <v>0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1400</v>
      </c>
      <c r="P101" s="119" t="s">
        <v>6</v>
      </c>
      <c r="Q101" s="116"/>
      <c r="R101" s="116"/>
      <c r="S101" s="20">
        <f>K101*M101*O101</f>
        <v>0</v>
      </c>
      <c r="T101"/>
      <c r="U101" s="117">
        <f>X78*AA79*Assumptions!$C$231</f>
        <v>0</v>
      </c>
      <c r="V101" s="95" t="str">
        <f>Assumptions!$A$231</f>
        <v>2 Bed house</v>
      </c>
      <c r="W101" s="125">
        <f>Assumptions!$B$231</f>
        <v>75</v>
      </c>
      <c r="X101" s="119" t="s">
        <v>66</v>
      </c>
      <c r="Y101" s="116">
        <f>Y84*W99</f>
        <v>1400</v>
      </c>
      <c r="Z101" s="119" t="s">
        <v>6</v>
      </c>
      <c r="AA101" s="116"/>
      <c r="AB101" s="116"/>
      <c r="AC101" s="121">
        <f>U101*W101*Y101</f>
        <v>0</v>
      </c>
      <c r="AD101" s="88"/>
      <c r="AE101" s="117">
        <f>AH78*AK79*Assumptions!$C$231</f>
        <v>0</v>
      </c>
      <c r="AF101" s="95" t="str">
        <f>Assumptions!$A$231</f>
        <v>2 Bed house</v>
      </c>
      <c r="AG101" s="125">
        <f>Assumptions!$B$231</f>
        <v>75</v>
      </c>
      <c r="AH101" s="119" t="s">
        <v>66</v>
      </c>
      <c r="AI101" s="116">
        <f>AI84*AG99</f>
        <v>1695</v>
      </c>
      <c r="AJ101" s="119" t="s">
        <v>6</v>
      </c>
      <c r="AK101" s="116"/>
      <c r="AL101" s="116"/>
      <c r="AM101" s="121">
        <f>AE101*AG101*AI101</f>
        <v>0</v>
      </c>
    </row>
    <row r="102" spans="1:39" ht="11.1" customHeight="1" x14ac:dyDescent="0.25">
      <c r="A102" s="117">
        <f>D78*G79*Assumptions!$C$232</f>
        <v>0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1237.5</v>
      </c>
      <c r="F102" s="119" t="s">
        <v>6</v>
      </c>
      <c r="G102" s="116"/>
      <c r="H102" s="116"/>
      <c r="I102" s="20">
        <f>A102*C102*E102</f>
        <v>0</v>
      </c>
      <c r="J102"/>
      <c r="K102" s="117">
        <f>N78*Q79*Assumptions!$C$232</f>
        <v>0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1350</v>
      </c>
      <c r="P102" s="119" t="s">
        <v>6</v>
      </c>
      <c r="Q102" s="116"/>
      <c r="R102" s="116"/>
      <c r="S102" s="20">
        <f>K102*M102*O102</f>
        <v>0</v>
      </c>
      <c r="T102"/>
      <c r="U102" s="117">
        <f>X78*AA79*Assumptions!$C$232</f>
        <v>0</v>
      </c>
      <c r="V102" s="95" t="str">
        <f>Assumptions!$A$232</f>
        <v>3 Bed House</v>
      </c>
      <c r="W102" s="125">
        <f>Assumptions!$B$232</f>
        <v>90</v>
      </c>
      <c r="X102" s="119" t="s">
        <v>66</v>
      </c>
      <c r="Y102" s="116">
        <f>Y85*W99</f>
        <v>1350</v>
      </c>
      <c r="Z102" s="119" t="s">
        <v>6</v>
      </c>
      <c r="AA102" s="116"/>
      <c r="AB102" s="116"/>
      <c r="AC102" s="121">
        <f>U102*W102*Y102</f>
        <v>0</v>
      </c>
      <c r="AD102" s="88"/>
      <c r="AE102" s="117">
        <f>AH78*AK79*Assumptions!$C$232</f>
        <v>0</v>
      </c>
      <c r="AF102" s="95" t="str">
        <f>Assumptions!$A$232</f>
        <v>3 Bed House</v>
      </c>
      <c r="AG102" s="125">
        <f>Assumptions!$B$232</f>
        <v>90</v>
      </c>
      <c r="AH102" s="119" t="s">
        <v>66</v>
      </c>
      <c r="AI102" s="116">
        <f>AI85*AG99</f>
        <v>1668.5</v>
      </c>
      <c r="AJ102" s="119" t="s">
        <v>6</v>
      </c>
      <c r="AK102" s="116"/>
      <c r="AL102" s="116"/>
      <c r="AM102" s="121">
        <f>AE102*AG102*AI102</f>
        <v>0</v>
      </c>
    </row>
    <row r="103" spans="1:39" ht="11.1" customHeight="1" x14ac:dyDescent="0.25">
      <c r="A103" s="129">
        <f>SUM(A83:A102)</f>
        <v>1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J103"/>
      <c r="K103" s="129">
        <f>SUM(K83:K102)</f>
        <v>1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T103"/>
      <c r="U103" s="129">
        <f>SUM(U83:U102)</f>
        <v>1</v>
      </c>
      <c r="V103" s="122" t="s">
        <v>67</v>
      </c>
      <c r="W103" s="114"/>
      <c r="X103" s="114"/>
      <c r="Y103" s="114"/>
      <c r="Z103" s="114"/>
      <c r="AA103" s="114"/>
      <c r="AB103" s="114"/>
      <c r="AC103" s="123"/>
      <c r="AD103" s="88"/>
      <c r="AE103" s="129">
        <f>SUM(AE83:AE102)</f>
        <v>1</v>
      </c>
      <c r="AF103" s="122" t="s">
        <v>67</v>
      </c>
      <c r="AG103" s="114"/>
      <c r="AH103" s="114"/>
      <c r="AI103" s="114"/>
      <c r="AJ103" s="114"/>
      <c r="AK103" s="114"/>
      <c r="AL103" s="114"/>
      <c r="AM103" s="12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297000</v>
      </c>
      <c r="J104"/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324000</v>
      </c>
      <c r="T104"/>
      <c r="U104" s="113" t="s">
        <v>4</v>
      </c>
      <c r="V104" s="114"/>
      <c r="W104" s="114"/>
      <c r="X104" s="114"/>
      <c r="Y104" s="114"/>
      <c r="Z104" s="114"/>
      <c r="AA104" s="114"/>
      <c r="AB104" s="114"/>
      <c r="AC104" s="130">
        <f>SUM(AC83:AC102)</f>
        <v>324000</v>
      </c>
      <c r="AD104" s="88"/>
      <c r="AE104" s="113" t="s">
        <v>4</v>
      </c>
      <c r="AF104" s="114"/>
      <c r="AG104" s="114"/>
      <c r="AH104" s="114"/>
      <c r="AI104" s="114"/>
      <c r="AJ104" s="114"/>
      <c r="AK104" s="114"/>
      <c r="AL104" s="114"/>
      <c r="AM104" s="130">
        <f>SUM(AM83:AM102)</f>
        <v>374640</v>
      </c>
    </row>
    <row r="105" spans="1:39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I105"/>
      <c r="J105"/>
      <c r="K105" s="88"/>
      <c r="L105" s="88"/>
      <c r="M105" s="88"/>
      <c r="N105" s="88"/>
      <c r="O105" s="88"/>
      <c r="P105" s="88"/>
      <c r="Q105" s="88"/>
      <c r="R105" s="88"/>
      <c r="S105"/>
      <c r="T105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J106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T106"/>
      <c r="U106" s="113" t="s">
        <v>8</v>
      </c>
      <c r="V106" s="114"/>
      <c r="W106" s="114"/>
      <c r="X106" s="114"/>
      <c r="Y106" s="114"/>
      <c r="Z106" s="114"/>
      <c r="AA106" s="114"/>
      <c r="AB106" s="114"/>
      <c r="AC106" s="128"/>
      <c r="AD106" s="88"/>
      <c r="AE106" s="113" t="s">
        <v>8</v>
      </c>
      <c r="AF106" s="114"/>
      <c r="AG106" s="114"/>
      <c r="AH106" s="114"/>
      <c r="AI106" s="114"/>
      <c r="AJ106" s="114"/>
      <c r="AK106" s="114"/>
      <c r="AL106" s="114"/>
      <c r="AM106" s="128"/>
    </row>
    <row r="107" spans="1:39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(Assumptions!$D$181+((Assumptions!$D$179-Assumptions!$D$181)*(Assumptions!$D$184)))/Assumptions!$A$215</f>
        <v>11621.177318677914</v>
      </c>
      <c r="F107" s="119" t="s">
        <v>69</v>
      </c>
      <c r="G107" s="116"/>
      <c r="H107" s="116"/>
      <c r="I107" s="20">
        <f>C107*E107</f>
        <v>0</v>
      </c>
      <c r="J107"/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(Assumptions!$D$181+((Assumptions!$E$179-Assumptions!$D$181)*(Assumptions!$D$184)))/Assumptions!$A$215</f>
        <v>14232.679916028676</v>
      </c>
      <c r="P107" s="119" t="s">
        <v>69</v>
      </c>
      <c r="Q107" s="116"/>
      <c r="R107" s="116"/>
      <c r="S107" s="20">
        <f>M107*O107</f>
        <v>0</v>
      </c>
      <c r="T107"/>
      <c r="U107" s="90" t="s">
        <v>9</v>
      </c>
      <c r="V107" s="95" t="s">
        <v>31</v>
      </c>
      <c r="W107" s="131">
        <f>U83</f>
        <v>0</v>
      </c>
      <c r="X107" s="119" t="s">
        <v>68</v>
      </c>
      <c r="Y107" s="132">
        <f>(Assumptions!$D$181+((Assumptions!$F$179-Assumptions!$D$181)*(Assumptions!$D$184)))/Assumptions!$A$215</f>
        <v>14232.679916028676</v>
      </c>
      <c r="Z107" s="119" t="s">
        <v>69</v>
      </c>
      <c r="AA107" s="116"/>
      <c r="AB107" s="116"/>
      <c r="AC107" s="121">
        <f>W107*Y107</f>
        <v>0</v>
      </c>
      <c r="AD107" s="88"/>
      <c r="AE107" s="90" t="s">
        <v>9</v>
      </c>
      <c r="AF107" s="95" t="s">
        <v>31</v>
      </c>
      <c r="AG107" s="131">
        <f>AE83</f>
        <v>0</v>
      </c>
      <c r="AH107" s="119" t="s">
        <v>68</v>
      </c>
      <c r="AI107" s="132">
        <f>(Assumptions!$D$181+((Assumptions!$G$179-Assumptions!$D$181)*(Assumptions!$D$184)))/Assumptions!$A$215</f>
        <v>19130.69812083766</v>
      </c>
      <c r="AJ107" s="119" t="s">
        <v>69</v>
      </c>
      <c r="AK107" s="116"/>
      <c r="AL107" s="116"/>
      <c r="AM107" s="121">
        <f>AG107*AI107</f>
        <v>0</v>
      </c>
    </row>
    <row r="108" spans="1:39" ht="11.1" customHeight="1" x14ac:dyDescent="0.25">
      <c r="A108" s="91"/>
      <c r="B108" s="95" t="s">
        <v>70</v>
      </c>
      <c r="C108" s="131">
        <f>A84</f>
        <v>0</v>
      </c>
      <c r="D108" s="119" t="s">
        <v>68</v>
      </c>
      <c r="E108" s="132">
        <f>(Assumptions!$D$181+((Assumptions!$D$179-Assumptions!$D$181)*(Assumptions!$D$184)))/Assumptions!$B$215</f>
        <v>29052.943296694786</v>
      </c>
      <c r="F108" s="119" t="s">
        <v>69</v>
      </c>
      <c r="G108" s="116"/>
      <c r="H108" s="116"/>
      <c r="I108" s="20">
        <f>C108*E108</f>
        <v>0</v>
      </c>
      <c r="J108"/>
      <c r="K108" s="91"/>
      <c r="L108" s="95" t="s">
        <v>70</v>
      </c>
      <c r="M108" s="131">
        <f>K84</f>
        <v>0</v>
      </c>
      <c r="N108" s="119" t="s">
        <v>68</v>
      </c>
      <c r="O108" s="132">
        <f>(Assumptions!$D$181+((Assumptions!$E$179-Assumptions!$D$181)*(Assumptions!$D$184)))/Assumptions!$B$215</f>
        <v>35581.699790071689</v>
      </c>
      <c r="P108" s="119" t="s">
        <v>69</v>
      </c>
      <c r="Q108" s="116"/>
      <c r="R108" s="116"/>
      <c r="S108" s="20">
        <f>M108*O108</f>
        <v>0</v>
      </c>
      <c r="T108"/>
      <c r="U108" s="91"/>
      <c r="V108" s="95" t="s">
        <v>70</v>
      </c>
      <c r="W108" s="131">
        <f>U84</f>
        <v>0</v>
      </c>
      <c r="X108" s="119" t="s">
        <v>68</v>
      </c>
      <c r="Y108" s="132">
        <f>(Assumptions!$D$181+((Assumptions!$F$179-Assumptions!$D$181)*(Assumptions!$D$184)))/Assumptions!$B$215</f>
        <v>35581.699790071689</v>
      </c>
      <c r="Z108" s="119" t="s">
        <v>69</v>
      </c>
      <c r="AA108" s="116"/>
      <c r="AB108" s="116"/>
      <c r="AC108" s="121">
        <f>W108*Y108</f>
        <v>0</v>
      </c>
      <c r="AD108" s="88"/>
      <c r="AE108" s="91"/>
      <c r="AF108" s="95" t="s">
        <v>70</v>
      </c>
      <c r="AG108" s="131">
        <f>AE84</f>
        <v>0</v>
      </c>
      <c r="AH108" s="119" t="s">
        <v>68</v>
      </c>
      <c r="AI108" s="132">
        <f>(Assumptions!$D$181+((Assumptions!$G$179-Assumptions!$D$181)*(Assumptions!$D$184)))/Assumptions!$B$215</f>
        <v>47826.745302094147</v>
      </c>
      <c r="AJ108" s="119" t="s">
        <v>69</v>
      </c>
      <c r="AK108" s="116"/>
      <c r="AL108" s="116"/>
      <c r="AM108" s="121">
        <f>AG108*AI108</f>
        <v>0</v>
      </c>
    </row>
    <row r="109" spans="1:39" ht="11.1" customHeight="1" x14ac:dyDescent="0.25">
      <c r="A109" s="91"/>
      <c r="B109" s="95" t="s">
        <v>65</v>
      </c>
      <c r="C109" s="131">
        <f>A85</f>
        <v>0</v>
      </c>
      <c r="D109" s="119" t="s">
        <v>68</v>
      </c>
      <c r="E109" s="132">
        <f>(Assumptions!$D$181+((Assumptions!$D$179-Assumptions!$D$181)*(Assumptions!$D$184)))/Assumptions!$C$215</f>
        <v>33203.363767651179</v>
      </c>
      <c r="F109" s="119" t="s">
        <v>69</v>
      </c>
      <c r="G109" s="116"/>
      <c r="H109" s="116"/>
      <c r="I109" s="20">
        <f>C109*E109</f>
        <v>0</v>
      </c>
      <c r="J109"/>
      <c r="K109" s="91"/>
      <c r="L109" s="95" t="s">
        <v>65</v>
      </c>
      <c r="M109" s="131">
        <f>K85</f>
        <v>0</v>
      </c>
      <c r="N109" s="119" t="s">
        <v>68</v>
      </c>
      <c r="O109" s="132">
        <f>(Assumptions!$D$181+((Assumptions!$E$179-Assumptions!$D$181)*(Assumptions!$D$184)))/Assumptions!$C$215</f>
        <v>40664.799760081929</v>
      </c>
      <c r="P109" s="119" t="s">
        <v>69</v>
      </c>
      <c r="Q109" s="116"/>
      <c r="R109" s="116"/>
      <c r="S109" s="20">
        <f>M109*O109</f>
        <v>0</v>
      </c>
      <c r="T109"/>
      <c r="U109" s="91"/>
      <c r="V109" s="95" t="s">
        <v>65</v>
      </c>
      <c r="W109" s="131">
        <f>U85</f>
        <v>0</v>
      </c>
      <c r="X109" s="119" t="s">
        <v>68</v>
      </c>
      <c r="Y109" s="132">
        <f>(Assumptions!$D$181+((Assumptions!$F$179-Assumptions!$D$181)*(Assumptions!$D$184)))/Assumptions!$C$215</f>
        <v>40664.799760081929</v>
      </c>
      <c r="Z109" s="119" t="s">
        <v>69</v>
      </c>
      <c r="AA109" s="116"/>
      <c r="AB109" s="116"/>
      <c r="AC109" s="121">
        <f>W109*Y109</f>
        <v>0</v>
      </c>
      <c r="AD109" s="88"/>
      <c r="AE109" s="91"/>
      <c r="AF109" s="95" t="s">
        <v>65</v>
      </c>
      <c r="AG109" s="131">
        <f>AE85</f>
        <v>0</v>
      </c>
      <c r="AH109" s="119" t="s">
        <v>68</v>
      </c>
      <c r="AI109" s="132">
        <f>(Assumptions!$D$181+((Assumptions!$G$179-Assumptions!$D$181)*(Assumptions!$D$184)))/Assumptions!$C$215</f>
        <v>54659.137488107597</v>
      </c>
      <c r="AJ109" s="119" t="s">
        <v>69</v>
      </c>
      <c r="AK109" s="116"/>
      <c r="AL109" s="116"/>
      <c r="AM109" s="121">
        <f>AG109*AI109</f>
        <v>0</v>
      </c>
    </row>
    <row r="110" spans="1:39" ht="11.1" customHeight="1" x14ac:dyDescent="0.25">
      <c r="A110" s="91"/>
      <c r="B110" s="95" t="s">
        <v>71</v>
      </c>
      <c r="C110" s="131">
        <f>A86</f>
        <v>1</v>
      </c>
      <c r="D110" s="119" t="s">
        <v>68</v>
      </c>
      <c r="E110" s="132">
        <f>(Assumptions!$D$181+((Assumptions!$D$179-Assumptions!$D$181)*(Assumptions!$D$184)))/Assumptions!$D$215</f>
        <v>46484.709274711655</v>
      </c>
      <c r="F110" s="119" t="s">
        <v>69</v>
      </c>
      <c r="G110" s="116"/>
      <c r="H110" s="116"/>
      <c r="I110" s="20">
        <f>C110*E110</f>
        <v>46484.709274711655</v>
      </c>
      <c r="J110"/>
      <c r="K110" s="91"/>
      <c r="L110" s="95" t="s">
        <v>71</v>
      </c>
      <c r="M110" s="131">
        <f>K86</f>
        <v>1</v>
      </c>
      <c r="N110" s="119" t="s">
        <v>68</v>
      </c>
      <c r="O110" s="132">
        <f>(Assumptions!$D$181+((Assumptions!$E$179-Assumptions!$D$181)*(Assumptions!$D$184)))/Assumptions!$D$215</f>
        <v>56930.719664114702</v>
      </c>
      <c r="P110" s="119" t="s">
        <v>69</v>
      </c>
      <c r="Q110" s="116"/>
      <c r="R110" s="116"/>
      <c r="S110" s="20">
        <f>M110*O110</f>
        <v>56930.719664114702</v>
      </c>
      <c r="T110"/>
      <c r="U110" s="91"/>
      <c r="V110" s="95" t="s">
        <v>71</v>
      </c>
      <c r="W110" s="131">
        <f>U86</f>
        <v>1</v>
      </c>
      <c r="X110" s="119" t="s">
        <v>68</v>
      </c>
      <c r="Y110" s="132">
        <f>(Assumptions!$D$181+((Assumptions!$F$179-Assumptions!$D$181)*(Assumptions!$D$184)))/Assumptions!$D$215</f>
        <v>56930.719664114702</v>
      </c>
      <c r="Z110" s="119" t="s">
        <v>69</v>
      </c>
      <c r="AA110" s="116"/>
      <c r="AB110" s="116"/>
      <c r="AC110" s="121">
        <f>W110*Y110</f>
        <v>56930.719664114702</v>
      </c>
      <c r="AD110" s="88"/>
      <c r="AE110" s="91"/>
      <c r="AF110" s="95" t="s">
        <v>71</v>
      </c>
      <c r="AG110" s="131">
        <f>AE86</f>
        <v>1</v>
      </c>
      <c r="AH110" s="119" t="s">
        <v>68</v>
      </c>
      <c r="AI110" s="132">
        <f>(Assumptions!$D$181+((Assumptions!$G$179-Assumptions!$D$181)*(Assumptions!$D$184)))/Assumptions!$D$215</f>
        <v>76522.79248335064</v>
      </c>
      <c r="AJ110" s="119" t="s">
        <v>69</v>
      </c>
      <c r="AK110" s="116"/>
      <c r="AL110" s="116"/>
      <c r="AM110" s="121">
        <f>AG110*AI110</f>
        <v>76522.79248335064</v>
      </c>
    </row>
    <row r="111" spans="1:39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(Assumptions!$D$181+((Assumptions!$D$179-Assumptions!$D$181)*(Assumptions!$D$184)))/Assumptions!$E$215</f>
        <v>58105.886593389572</v>
      </c>
      <c r="F111" s="119" t="s">
        <v>69</v>
      </c>
      <c r="G111" s="133" t="s">
        <v>93</v>
      </c>
      <c r="H111" s="134">
        <f>SUM(I107:I111)</f>
        <v>46484.709274711655</v>
      </c>
      <c r="I111" s="20">
        <f>C111*E111</f>
        <v>0</v>
      </c>
      <c r="J111"/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(Assumptions!$D$181+((Assumptions!$E$179-Assumptions!$D$181)*(Assumptions!$D$184)))/Assumptions!$E$215</f>
        <v>71163.399580143378</v>
      </c>
      <c r="P111" s="119" t="s">
        <v>69</v>
      </c>
      <c r="Q111" s="133" t="s">
        <v>93</v>
      </c>
      <c r="R111" s="134">
        <f>SUM(S107:S111)</f>
        <v>56930.719664114702</v>
      </c>
      <c r="S111" s="20">
        <f>M111*O111</f>
        <v>0</v>
      </c>
      <c r="T111"/>
      <c r="U111" s="111"/>
      <c r="V111" s="95" t="s">
        <v>72</v>
      </c>
      <c r="W111" s="131">
        <f>U87</f>
        <v>0</v>
      </c>
      <c r="X111" s="119" t="s">
        <v>68</v>
      </c>
      <c r="Y111" s="132">
        <f>(Assumptions!$D$181+((Assumptions!$F$179-Assumptions!$D$181)*(Assumptions!$D$184)))/Assumptions!$E$215</f>
        <v>71163.399580143378</v>
      </c>
      <c r="Z111" s="119" t="s">
        <v>69</v>
      </c>
      <c r="AA111" s="133" t="s">
        <v>93</v>
      </c>
      <c r="AB111" s="134">
        <f>SUM(AC107:AC111)</f>
        <v>56930.719664114702</v>
      </c>
      <c r="AC111" s="121">
        <f>W111*Y111</f>
        <v>0</v>
      </c>
      <c r="AD111" s="88"/>
      <c r="AE111" s="111"/>
      <c r="AF111" s="95" t="s">
        <v>72</v>
      </c>
      <c r="AG111" s="131">
        <f>AE87</f>
        <v>0</v>
      </c>
      <c r="AH111" s="119" t="s">
        <v>68</v>
      </c>
      <c r="AI111" s="132">
        <f>(Assumptions!$D$181+((Assumptions!$G$179-Assumptions!$D$181)*(Assumptions!$D$184)))/Assumptions!$E$215</f>
        <v>95653.490604188293</v>
      </c>
      <c r="AJ111" s="119" t="s">
        <v>69</v>
      </c>
      <c r="AK111" s="133" t="s">
        <v>93</v>
      </c>
      <c r="AL111" s="134">
        <f>SUM(AM107:AM111)</f>
        <v>76522.79248335064</v>
      </c>
      <c r="AM111" s="121">
        <f>AG111*AI111</f>
        <v>0</v>
      </c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0.01</v>
      </c>
      <c r="F112" s="119"/>
      <c r="G112" s="116"/>
      <c r="H112" s="116"/>
      <c r="I112" s="20">
        <f>SUM(I107:I111)*E112</f>
        <v>464.84709274711656</v>
      </c>
      <c r="J112"/>
      <c r="K112" s="91" t="s">
        <v>73</v>
      </c>
      <c r="L112" s="91"/>
      <c r="M112" s="116"/>
      <c r="N112" s="135"/>
      <c r="O112" s="136">
        <f>IF(R111&lt;250000,1%,IF(R111&lt;500000,3%,IF(R111&gt;500000,4%)))</f>
        <v>0.01</v>
      </c>
      <c r="P112" s="119"/>
      <c r="Q112" s="116"/>
      <c r="R112" s="116"/>
      <c r="S112" s="20">
        <f>SUM(S107:S111)*O112</f>
        <v>569.30719664114702</v>
      </c>
      <c r="T112"/>
      <c r="U112" s="91" t="s">
        <v>73</v>
      </c>
      <c r="V112" s="91"/>
      <c r="W112" s="116"/>
      <c r="X112" s="135"/>
      <c r="Y112" s="136">
        <f>IF(AB111&lt;250000,1%,IF(AB111&lt;500000,3%,IF(AB111&gt;500000,4%)))</f>
        <v>0.01</v>
      </c>
      <c r="Z112" s="119"/>
      <c r="AA112" s="116"/>
      <c r="AB112" s="116"/>
      <c r="AC112" s="121">
        <f>SUM(AC107:AC111)*Y112</f>
        <v>569.30719664114702</v>
      </c>
      <c r="AD112" s="88"/>
      <c r="AE112" s="91" t="s">
        <v>73</v>
      </c>
      <c r="AF112" s="91"/>
      <c r="AG112" s="116"/>
      <c r="AH112" s="135"/>
      <c r="AI112" s="136">
        <f>IF(AL111&lt;250000,1%,IF(AL111&lt;500000,3%,IF(AL111&gt;500000,4%)))</f>
        <v>0.01</v>
      </c>
      <c r="AJ112" s="119"/>
      <c r="AK112" s="116"/>
      <c r="AL112" s="116"/>
      <c r="AM112" s="121">
        <f>SUM(AM107:AM111)*AI112</f>
        <v>765.22792483350645</v>
      </c>
    </row>
    <row r="113" spans="1:39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J113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T113"/>
      <c r="U113" s="113" t="s">
        <v>10</v>
      </c>
      <c r="V113" s="114"/>
      <c r="W113" s="114"/>
      <c r="X113" s="122"/>
      <c r="Y113" s="114"/>
      <c r="Z113" s="122"/>
      <c r="AA113" s="114"/>
      <c r="AB113" s="114"/>
      <c r="AC113" s="128"/>
      <c r="AD113" s="88"/>
      <c r="AE113" s="113" t="s">
        <v>10</v>
      </c>
      <c r="AF113" s="114"/>
      <c r="AG113" s="114"/>
      <c r="AH113" s="122"/>
      <c r="AI113" s="114"/>
      <c r="AJ113" s="122"/>
      <c r="AK113" s="114"/>
      <c r="AL113" s="114"/>
      <c r="AM113" s="128"/>
    </row>
    <row r="114" spans="1:39" ht="11.1" customHeight="1" x14ac:dyDescent="0.25">
      <c r="A114" s="16"/>
      <c r="B114" s="17" t="str">
        <f>Assumptions!$F$22</f>
        <v>Apartments</v>
      </c>
      <c r="C114" s="120">
        <f>Assumptions!$G$22*Assumptions!$D$22</f>
        <v>1890.6</v>
      </c>
      <c r="D114" s="19" t="s">
        <v>6</v>
      </c>
      <c r="E114" s="15"/>
      <c r="F114" s="79" t="s">
        <v>124</v>
      </c>
      <c r="G114" s="78"/>
      <c r="H114" s="19"/>
      <c r="I114" s="20">
        <f>(A83*C83*C114)+(A84*C84*C115)+(A85*C85*C116)+(A86*C86*C117)+(A87*C87*C118)</f>
        <v>134400</v>
      </c>
      <c r="J114"/>
      <c r="K114" s="16"/>
      <c r="L114" s="17" t="str">
        <f>Assumptions!$F$22</f>
        <v>Apartments</v>
      </c>
      <c r="M114" s="120">
        <f>Assumptions!$G$22*Assumptions!$D$22</f>
        <v>1890.6</v>
      </c>
      <c r="N114" s="19" t="s">
        <v>6</v>
      </c>
      <c r="O114" s="15"/>
      <c r="P114" s="79" t="s">
        <v>124</v>
      </c>
      <c r="Q114" s="78"/>
      <c r="R114" s="19"/>
      <c r="S114" s="20">
        <f>(K83*M83*M114)+(K84*M84*M115)+(K85*M85*M116)+(K86*M86*M117)+(K87*M87*M118)</f>
        <v>134400</v>
      </c>
      <c r="T114"/>
      <c r="U114" s="117"/>
      <c r="V114" s="95" t="str">
        <f>Assumptions!$F$22</f>
        <v>Apartments</v>
      </c>
      <c r="W114" s="120">
        <f>Assumptions!$G$22*Assumptions!$D$22</f>
        <v>1890.6</v>
      </c>
      <c r="X114" s="119" t="s">
        <v>6</v>
      </c>
      <c r="Y114" s="116"/>
      <c r="Z114" s="137" t="s">
        <v>124</v>
      </c>
      <c r="AA114" s="138"/>
      <c r="AB114" s="119"/>
      <c r="AC114" s="121">
        <f>(U83*W83*W114)+(U84*W84*W115)+(U85*W85*W116)+(U86*W86*W117)+(U87*W87*W118)</f>
        <v>134400</v>
      </c>
      <c r="AD114" s="88"/>
      <c r="AE114" s="117"/>
      <c r="AF114" s="95" t="str">
        <f>Assumptions!$F$22</f>
        <v>Apartments</v>
      </c>
      <c r="AG114" s="120">
        <f>Assumptions!$G$22*Assumptions!$D$22</f>
        <v>1890.6</v>
      </c>
      <c r="AH114" s="119" t="s">
        <v>6</v>
      </c>
      <c r="AI114" s="116"/>
      <c r="AJ114" s="137" t="s">
        <v>124</v>
      </c>
      <c r="AK114" s="138"/>
      <c r="AL114" s="119"/>
      <c r="AM114" s="121">
        <f>(AE83*AG83*AG114)+(AE84*AG84*AG115)+(AE85*AG85*AG116)+(AE86*AG86*AG117)+(AE87*AG87*AG118)</f>
        <v>134400</v>
      </c>
    </row>
    <row r="115" spans="1:39" ht="11.1" customHeight="1" x14ac:dyDescent="0.25">
      <c r="A115" s="16"/>
      <c r="B115" s="17" t="str">
        <f>Assumptions!$F$23</f>
        <v>2 bed houses</v>
      </c>
      <c r="C115" s="7">
        <f>Assumptions!$G$23</f>
        <v>1120</v>
      </c>
      <c r="D115" s="19" t="s">
        <v>6</v>
      </c>
      <c r="E115" s="15"/>
      <c r="F115" s="79"/>
      <c r="G115" s="15"/>
      <c r="H115" s="15"/>
      <c r="I115" s="20"/>
      <c r="J115"/>
      <c r="K115" s="16"/>
      <c r="L115" s="17" t="str">
        <f>Assumptions!$F$23</f>
        <v>2 bed houses</v>
      </c>
      <c r="M115" s="7">
        <f>Assumptions!$G$23</f>
        <v>1120</v>
      </c>
      <c r="N115" s="19" t="s">
        <v>6</v>
      </c>
      <c r="O115" s="15"/>
      <c r="P115" s="79"/>
      <c r="Q115" s="15"/>
      <c r="R115" s="15"/>
      <c r="S115" s="20"/>
      <c r="T115"/>
      <c r="U115" s="117"/>
      <c r="V115" s="95" t="str">
        <f>Assumptions!$F$23</f>
        <v>2 bed houses</v>
      </c>
      <c r="W115" s="120">
        <f>Assumptions!$G$23</f>
        <v>1120</v>
      </c>
      <c r="X115" s="119" t="s">
        <v>6</v>
      </c>
      <c r="Y115" s="116"/>
      <c r="Z115" s="137"/>
      <c r="AA115" s="116"/>
      <c r="AB115" s="116"/>
      <c r="AC115" s="121"/>
      <c r="AD115" s="88"/>
      <c r="AE115" s="117"/>
      <c r="AF115" s="95" t="str">
        <f>Assumptions!$F$23</f>
        <v>2 bed houses</v>
      </c>
      <c r="AG115" s="120">
        <f>Assumptions!$G$23</f>
        <v>1120</v>
      </c>
      <c r="AH115" s="119" t="s">
        <v>6</v>
      </c>
      <c r="AI115" s="116"/>
      <c r="AJ115" s="137"/>
      <c r="AK115" s="116"/>
      <c r="AL115" s="116"/>
      <c r="AM115" s="121"/>
    </row>
    <row r="116" spans="1:39" ht="11.1" customHeight="1" x14ac:dyDescent="0.25">
      <c r="A116" s="16"/>
      <c r="B116" s="17" t="str">
        <f>Assumptions!$F$24</f>
        <v>3 Bed houses</v>
      </c>
      <c r="C116" s="7">
        <f>Assumptions!$G$24</f>
        <v>1120</v>
      </c>
      <c r="D116" s="19" t="s">
        <v>6</v>
      </c>
      <c r="E116" s="15"/>
      <c r="F116" s="79" t="s">
        <v>125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0</v>
      </c>
      <c r="J116"/>
      <c r="K116" s="16"/>
      <c r="L116" s="17" t="str">
        <f>Assumptions!$F$24</f>
        <v>3 Bed houses</v>
      </c>
      <c r="M116" s="7">
        <f>Assumptions!$G$24</f>
        <v>1120</v>
      </c>
      <c r="N116" s="19" t="s">
        <v>6</v>
      </c>
      <c r="O116" s="15"/>
      <c r="P116" s="79" t="s">
        <v>125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0</v>
      </c>
      <c r="T116"/>
      <c r="U116" s="117"/>
      <c r="V116" s="95" t="str">
        <f>Assumptions!$F$24</f>
        <v>3 Bed houses</v>
      </c>
      <c r="W116" s="120">
        <f>Assumptions!$G$24</f>
        <v>1120</v>
      </c>
      <c r="X116" s="119" t="s">
        <v>6</v>
      </c>
      <c r="Y116" s="116"/>
      <c r="Z116" s="137" t="s">
        <v>125</v>
      </c>
      <c r="AA116" s="116"/>
      <c r="AB116" s="116"/>
      <c r="AC116" s="121">
        <f>(U90*W90*Assumptions!$D$220)+(U91*W91*Assumptions!$D$221)+(U92*W92*Assumptions!$D$222)+(U95*W95*Assumptions!$D$225)+(U96*W96*Assumptions!$D$226)+(U97*W97*Assumptions!$D$227)+(U100*W100*Assumptions!$D$230)+(U101*W101*Assumptions!$D$231)+(U102*W102*Assumptions!$D$232)</f>
        <v>0</v>
      </c>
      <c r="AD116" s="88"/>
      <c r="AE116" s="117"/>
      <c r="AF116" s="95" t="str">
        <f>Assumptions!$F$24</f>
        <v>3 Bed houses</v>
      </c>
      <c r="AG116" s="120">
        <f>Assumptions!$G$24</f>
        <v>1120</v>
      </c>
      <c r="AH116" s="119" t="s">
        <v>6</v>
      </c>
      <c r="AI116" s="116"/>
      <c r="AJ116" s="137" t="s">
        <v>125</v>
      </c>
      <c r="AK116" s="116"/>
      <c r="AL116" s="116"/>
      <c r="AM116" s="121">
        <f>(AE90*AG90*Assumptions!$D$220)+(AE91*AG91*Assumptions!$D$221)+(AE92*AG92*Assumptions!$D$222)+(AE95*AG95*Assumptions!$D$225)+(AE96*AG96*Assumptions!$D$226)+(AE97*AG97*Assumptions!$D$227)+(AE100*AG100*Assumptions!$D$230)+(AE101*AG101*Assumptions!$D$231)+(AE102*AG102*Assumptions!$D$232)</f>
        <v>0</v>
      </c>
    </row>
    <row r="117" spans="1:39" ht="11.1" customHeight="1" x14ac:dyDescent="0.25">
      <c r="A117" s="16"/>
      <c r="B117" s="17" t="str">
        <f>Assumptions!$F$25</f>
        <v>4 bed houses</v>
      </c>
      <c r="C117" s="7">
        <f>Assumptions!$G$25</f>
        <v>1120</v>
      </c>
      <c r="D117" s="19" t="s">
        <v>6</v>
      </c>
      <c r="E117" s="15"/>
      <c r="F117" s="19"/>
      <c r="G117" s="15"/>
      <c r="H117" s="15"/>
      <c r="I117" s="20"/>
      <c r="J117"/>
      <c r="K117" s="16"/>
      <c r="L117" s="17" t="str">
        <f>Assumptions!$F$25</f>
        <v>4 bed houses</v>
      </c>
      <c r="M117" s="7">
        <f>Assumptions!$G$25</f>
        <v>1120</v>
      </c>
      <c r="N117" s="19" t="s">
        <v>6</v>
      </c>
      <c r="O117" s="15"/>
      <c r="P117" s="19"/>
      <c r="Q117" s="15"/>
      <c r="R117" s="15"/>
      <c r="S117" s="20"/>
      <c r="T117"/>
      <c r="U117" s="117"/>
      <c r="V117" s="95" t="str">
        <f>Assumptions!$F$25</f>
        <v>4 bed houses</v>
      </c>
      <c r="W117" s="120">
        <f>Assumptions!$G$25</f>
        <v>1120</v>
      </c>
      <c r="X117" s="119" t="s">
        <v>6</v>
      </c>
      <c r="Y117" s="116"/>
      <c r="Z117" s="119"/>
      <c r="AA117" s="116"/>
      <c r="AB117" s="116"/>
      <c r="AC117" s="121"/>
      <c r="AD117" s="88"/>
      <c r="AE117" s="117"/>
      <c r="AF117" s="95" t="str">
        <f>Assumptions!$F$25</f>
        <v>4 bed houses</v>
      </c>
      <c r="AG117" s="120">
        <f>Assumptions!$G$25</f>
        <v>1120</v>
      </c>
      <c r="AH117" s="119" t="s">
        <v>6</v>
      </c>
      <c r="AI117" s="116"/>
      <c r="AJ117" s="119"/>
      <c r="AK117" s="116"/>
      <c r="AL117" s="116"/>
      <c r="AM117" s="121"/>
    </row>
    <row r="118" spans="1:39" ht="11.1" customHeight="1" x14ac:dyDescent="0.25">
      <c r="A118" s="16"/>
      <c r="B118" s="17" t="str">
        <f>Assumptions!$F$26</f>
        <v>5 bed house</v>
      </c>
      <c r="C118" s="7">
        <f>Assumptions!$G$26</f>
        <v>1120</v>
      </c>
      <c r="D118" s="19" t="s">
        <v>6</v>
      </c>
      <c r="E118" s="15"/>
      <c r="F118" s="19"/>
      <c r="G118" s="15"/>
      <c r="H118" s="15"/>
      <c r="I118" s="20"/>
      <c r="J118"/>
      <c r="K118" s="16"/>
      <c r="L118" s="17" t="str">
        <f>Assumptions!$F$26</f>
        <v>5 bed house</v>
      </c>
      <c r="M118" s="7">
        <f>Assumptions!$G$26</f>
        <v>1120</v>
      </c>
      <c r="N118" s="19" t="s">
        <v>6</v>
      </c>
      <c r="O118" s="15"/>
      <c r="P118" s="19"/>
      <c r="Q118" s="15"/>
      <c r="R118" s="15"/>
      <c r="S118" s="20"/>
      <c r="T118"/>
      <c r="U118" s="117"/>
      <c r="V118" s="95" t="str">
        <f>Assumptions!$F$26</f>
        <v>5 bed house</v>
      </c>
      <c r="W118" s="120">
        <f>Assumptions!$G$26</f>
        <v>1120</v>
      </c>
      <c r="X118" s="119" t="s">
        <v>6</v>
      </c>
      <c r="Y118" s="116"/>
      <c r="Z118" s="119"/>
      <c r="AA118" s="116"/>
      <c r="AB118" s="116"/>
      <c r="AC118" s="121"/>
      <c r="AD118" s="88"/>
      <c r="AE118" s="117"/>
      <c r="AF118" s="95" t="str">
        <f>Assumptions!$F$26</f>
        <v>5 bed house</v>
      </c>
      <c r="AG118" s="120">
        <f>Assumptions!$G$26</f>
        <v>1120</v>
      </c>
      <c r="AH118" s="119" t="s">
        <v>6</v>
      </c>
      <c r="AI118" s="116"/>
      <c r="AJ118" s="119"/>
      <c r="AK118" s="116"/>
      <c r="AL118" s="116"/>
      <c r="AM118" s="121"/>
    </row>
    <row r="119" spans="1:39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J119"/>
      <c r="K119" s="25"/>
      <c r="L119" s="13"/>
      <c r="M119" s="33"/>
      <c r="N119" s="21"/>
      <c r="O119" s="13"/>
      <c r="P119" s="21"/>
      <c r="Q119" s="13"/>
      <c r="R119" s="13"/>
      <c r="S119" s="27"/>
      <c r="T119"/>
      <c r="U119" s="126"/>
      <c r="V119" s="114"/>
      <c r="W119" s="139"/>
      <c r="X119" s="122"/>
      <c r="Y119" s="114"/>
      <c r="Z119" s="122"/>
      <c r="AA119" s="114"/>
      <c r="AB119" s="114"/>
      <c r="AC119" s="128"/>
      <c r="AD119" s="88"/>
      <c r="AE119" s="126"/>
      <c r="AF119" s="114"/>
      <c r="AG119" s="139"/>
      <c r="AH119" s="122"/>
      <c r="AI119" s="114"/>
      <c r="AJ119" s="122"/>
      <c r="AK119" s="114"/>
      <c r="AL119" s="114"/>
      <c r="AM119" s="128"/>
    </row>
    <row r="120" spans="1:39" ht="11.1" customHeight="1" x14ac:dyDescent="0.25">
      <c r="A120" s="6" t="s">
        <v>99</v>
      </c>
      <c r="B120" s="1"/>
      <c r="C120"/>
      <c r="D120"/>
      <c r="E120" s="40"/>
      <c r="F120" s="19"/>
      <c r="G120"/>
      <c r="H120"/>
      <c r="I120" s="20">
        <f>SUM((A90*E107)+(A91*E108)+(A92*E109)+(A95*E107)+(A96*E108)+(A97*E109)+(A100*E107)+(A101*E108)+(A102*E109))*Assumptions!$D$211</f>
        <v>0</v>
      </c>
      <c r="J120"/>
      <c r="K120" s="6" t="s">
        <v>99</v>
      </c>
      <c r="L120" s="1"/>
      <c r="M120"/>
      <c r="N120"/>
      <c r="O120" s="40"/>
      <c r="P120" s="19"/>
      <c r="Q120"/>
      <c r="R120"/>
      <c r="S120" s="20">
        <f>SUM((K90*O107)+(K91*O108)+(K92*O109)+(K95*O107)+(K96*O108)+(K97*O109)+(K100*O107)+(K101*O108)+(K102*O109))*Assumptions!$D$211</f>
        <v>0</v>
      </c>
      <c r="T120"/>
      <c r="U120" s="91" t="s">
        <v>99</v>
      </c>
      <c r="V120" s="111"/>
      <c r="W120" s="88"/>
      <c r="X120" s="88"/>
      <c r="Y120" s="132"/>
      <c r="Z120" s="119"/>
      <c r="AA120" s="88"/>
      <c r="AB120" s="88"/>
      <c r="AC120" s="121">
        <f>SUM((U90*Y107)+(U91*Y108)+(U92*Y109)+(U95*Y107)+(U96*Y108)+(U97*Y109)+(U100*Y107)+(U101*Y108)+(U102*Y109))*Assumptions!$D$211</f>
        <v>0</v>
      </c>
      <c r="AD120" s="88"/>
      <c r="AE120" s="91" t="s">
        <v>99</v>
      </c>
      <c r="AF120" s="111"/>
      <c r="AG120" s="88"/>
      <c r="AH120" s="88"/>
      <c r="AI120" s="132"/>
      <c r="AJ120" s="119"/>
      <c r="AK120" s="88"/>
      <c r="AL120" s="88"/>
      <c r="AM120" s="121">
        <f>SUM((AE90*AI107)+(AE91*AI108)+(AE92*AI109)+(AE95*AI107)+(AE96*AI108)+(AE97*AI109)+(AE100*AI107)+(AE101*AI108)+(AE102*AI109))*Assumptions!$D$211</f>
        <v>0</v>
      </c>
    </row>
    <row r="121" spans="1:39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10752</v>
      </c>
      <c r="J121"/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10752</v>
      </c>
      <c r="T121"/>
      <c r="U121" s="91" t="s">
        <v>87</v>
      </c>
      <c r="V121" s="91"/>
      <c r="W121" s="116"/>
      <c r="X121" s="116"/>
      <c r="Y121" s="140">
        <f>Assumptions!$E$41</f>
        <v>0.08</v>
      </c>
      <c r="Z121" s="119" t="s">
        <v>13</v>
      </c>
      <c r="AA121" s="116"/>
      <c r="AB121" s="116"/>
      <c r="AC121" s="121">
        <f>SUM(AC114:AC118)*Y121</f>
        <v>10752</v>
      </c>
      <c r="AD121" s="88"/>
      <c r="AE121" s="91" t="s">
        <v>87</v>
      </c>
      <c r="AF121" s="91"/>
      <c r="AG121" s="116"/>
      <c r="AH121" s="116"/>
      <c r="AI121" s="140">
        <f>Assumptions!$E$41</f>
        <v>0.08</v>
      </c>
      <c r="AJ121" s="119" t="s">
        <v>13</v>
      </c>
      <c r="AK121" s="116"/>
      <c r="AL121" s="116"/>
      <c r="AM121" s="121">
        <f>SUM(AM114:AM118)*AI121</f>
        <v>10752</v>
      </c>
    </row>
    <row r="122" spans="1:39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1485</v>
      </c>
      <c r="J122"/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1620</v>
      </c>
      <c r="T122"/>
      <c r="U122" s="91" t="s">
        <v>14</v>
      </c>
      <c r="V122" s="91"/>
      <c r="W122" s="116"/>
      <c r="X122" s="116"/>
      <c r="Y122" s="140">
        <f>Assumptions!$E$42</f>
        <v>5.0000000000000001E-3</v>
      </c>
      <c r="Z122" s="119" t="s">
        <v>15</v>
      </c>
      <c r="AA122" s="116"/>
      <c r="AB122" s="116"/>
      <c r="AC122" s="121">
        <f>AC104*Y122</f>
        <v>1620</v>
      </c>
      <c r="AD122" s="88"/>
      <c r="AE122" s="91" t="s">
        <v>14</v>
      </c>
      <c r="AF122" s="91"/>
      <c r="AG122" s="116"/>
      <c r="AH122" s="116"/>
      <c r="AI122" s="140">
        <f>Assumptions!$E$42</f>
        <v>5.0000000000000001E-3</v>
      </c>
      <c r="AJ122" s="119" t="s">
        <v>15</v>
      </c>
      <c r="AK122" s="116"/>
      <c r="AL122" s="116"/>
      <c r="AM122" s="121">
        <f>AM104*AI122</f>
        <v>1873.2</v>
      </c>
    </row>
    <row r="123" spans="1:39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1478.3999999999999</v>
      </c>
      <c r="J123"/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1478.3999999999999</v>
      </c>
      <c r="T123"/>
      <c r="U123" s="91" t="s">
        <v>16</v>
      </c>
      <c r="V123" s="91"/>
      <c r="W123" s="116"/>
      <c r="X123" s="116"/>
      <c r="Y123" s="140">
        <f>Assumptions!$E$43</f>
        <v>1.0999999999999999E-2</v>
      </c>
      <c r="Z123" s="119" t="s">
        <v>13</v>
      </c>
      <c r="AA123" s="116"/>
      <c r="AB123" s="116"/>
      <c r="AC123" s="121">
        <f>SUM(AC114:AC118)*Y123</f>
        <v>1478.3999999999999</v>
      </c>
      <c r="AD123" s="88"/>
      <c r="AE123" s="91" t="s">
        <v>16</v>
      </c>
      <c r="AF123" s="91"/>
      <c r="AG123" s="116"/>
      <c r="AH123" s="116"/>
      <c r="AI123" s="140">
        <f>Assumptions!$E$43</f>
        <v>1.0999999999999999E-2</v>
      </c>
      <c r="AJ123" s="119" t="s">
        <v>13</v>
      </c>
      <c r="AK123" s="116"/>
      <c r="AL123" s="116"/>
      <c r="AM123" s="121">
        <f>SUM(AM114:AM118)*AI123</f>
        <v>1478.3999999999999</v>
      </c>
    </row>
    <row r="124" spans="1:39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5940</v>
      </c>
      <c r="J124"/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6480</v>
      </c>
      <c r="T124"/>
      <c r="U124" s="91" t="s">
        <v>17</v>
      </c>
      <c r="V124" s="91"/>
      <c r="W124" s="116"/>
      <c r="X124" s="116"/>
      <c r="Y124" s="140">
        <f>Assumptions!$E$44</f>
        <v>0.02</v>
      </c>
      <c r="Z124" s="119" t="s">
        <v>45</v>
      </c>
      <c r="AA124" s="116"/>
      <c r="AB124" s="116"/>
      <c r="AC124" s="121">
        <f>SUM(AC83:AC87)*Y124</f>
        <v>6480</v>
      </c>
      <c r="AD124" s="88"/>
      <c r="AE124" s="91" t="s">
        <v>17</v>
      </c>
      <c r="AF124" s="91"/>
      <c r="AG124" s="116"/>
      <c r="AH124" s="116"/>
      <c r="AI124" s="140">
        <f>Assumptions!$E$44</f>
        <v>0.02</v>
      </c>
      <c r="AJ124" s="119" t="s">
        <v>45</v>
      </c>
      <c r="AK124" s="116"/>
      <c r="AL124" s="116"/>
      <c r="AM124" s="121">
        <f>SUM(AM83:AM87)*AI124</f>
        <v>7492.8</v>
      </c>
    </row>
    <row r="125" spans="1:39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6720</v>
      </c>
      <c r="J125"/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6720</v>
      </c>
      <c r="T125"/>
      <c r="U125" s="91" t="s">
        <v>18</v>
      </c>
      <c r="V125" s="91"/>
      <c r="W125" s="141"/>
      <c r="X125" s="116"/>
      <c r="Y125" s="140">
        <f>Assumptions!$E$45</f>
        <v>0.05</v>
      </c>
      <c r="Z125" s="119" t="s">
        <v>13</v>
      </c>
      <c r="AA125" s="116"/>
      <c r="AB125" s="116"/>
      <c r="AC125" s="121">
        <f>SUM(AC114:AC120)*Y125</f>
        <v>6720</v>
      </c>
      <c r="AD125" s="88"/>
      <c r="AE125" s="91" t="s">
        <v>18</v>
      </c>
      <c r="AF125" s="91"/>
      <c r="AG125" s="141"/>
      <c r="AH125" s="116"/>
      <c r="AI125" s="140">
        <f>Assumptions!$E$45</f>
        <v>0.05</v>
      </c>
      <c r="AJ125" s="119" t="s">
        <v>13</v>
      </c>
      <c r="AK125" s="116"/>
      <c r="AL125" s="116"/>
      <c r="AM125" s="121">
        <f>SUM(AM114:AM120)*AI125</f>
        <v>6720</v>
      </c>
    </row>
    <row r="126" spans="1:39" ht="11.1" customHeight="1" x14ac:dyDescent="0.25">
      <c r="A126" s="6" t="s">
        <v>19</v>
      </c>
      <c r="B126" s="1"/>
      <c r="C126"/>
      <c r="D126"/>
      <c r="E126" s="59">
        <f>Assumptions!$E$46</f>
        <v>3000</v>
      </c>
      <c r="F126" s="19" t="s">
        <v>46</v>
      </c>
      <c r="G126"/>
      <c r="H126"/>
      <c r="I126" s="23">
        <f>A103*E126</f>
        <v>3000</v>
      </c>
      <c r="J126"/>
      <c r="K126" s="6" t="s">
        <v>19</v>
      </c>
      <c r="L126" s="1"/>
      <c r="M126"/>
      <c r="N126"/>
      <c r="O126" s="59">
        <f>Assumptions!$E$46</f>
        <v>3000</v>
      </c>
      <c r="P126" s="19" t="s">
        <v>46</v>
      </c>
      <c r="Q126"/>
      <c r="R126"/>
      <c r="S126" s="23">
        <f>K103*O126</f>
        <v>3000</v>
      </c>
      <c r="T126"/>
      <c r="U126" s="91" t="s">
        <v>19</v>
      </c>
      <c r="V126" s="111"/>
      <c r="W126" s="88"/>
      <c r="X126" s="88"/>
      <c r="Y126" s="142">
        <f>Assumptions!$E$46</f>
        <v>3000</v>
      </c>
      <c r="Z126" s="119" t="s">
        <v>46</v>
      </c>
      <c r="AA126" s="88"/>
      <c r="AB126" s="88"/>
      <c r="AC126" s="124">
        <f>U103*Y126</f>
        <v>3000</v>
      </c>
      <c r="AD126" s="88"/>
      <c r="AE126" s="91" t="s">
        <v>19</v>
      </c>
      <c r="AF126" s="111"/>
      <c r="AG126" s="88"/>
      <c r="AH126" s="88"/>
      <c r="AI126" s="142">
        <f>Assumptions!$E$46</f>
        <v>3000</v>
      </c>
      <c r="AJ126" s="119" t="s">
        <v>46</v>
      </c>
      <c r="AK126" s="88"/>
      <c r="AL126" s="88"/>
      <c r="AM126" s="124">
        <f>AE103*AI126</f>
        <v>3000</v>
      </c>
    </row>
    <row r="127" spans="1:39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10012.743393417768</v>
      </c>
      <c r="J127"/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10858.915205036887</v>
      </c>
      <c r="T127"/>
      <c r="U127" s="91" t="s">
        <v>88</v>
      </c>
      <c r="V127" s="91"/>
      <c r="W127" s="136">
        <f>Assumptions!$C$47</f>
        <v>0.05</v>
      </c>
      <c r="X127" s="132">
        <f>Assumptions!$D$47</f>
        <v>12</v>
      </c>
      <c r="Y127" s="119" t="s">
        <v>21</v>
      </c>
      <c r="Z127" s="116"/>
      <c r="AA127" s="132">
        <f>Assumptions!$G$47</f>
        <v>6</v>
      </c>
      <c r="AB127" s="119" t="s">
        <v>79</v>
      </c>
      <c r="AC127" s="121">
        <f>(((SUM(AC107:AC112)*POWER((1+W127/12),((X127+AA127)/12)*12))-SUM(AC107:AC112))      +           ((((SUM(AC114:AC126)*POWER((1+W127/12),((X127+AA127)/12)*12))-SUM(AC114:AC126))*0.5)))</f>
        <v>10858.915205036887</v>
      </c>
      <c r="AD127" s="88"/>
      <c r="AE127" s="91" t="s">
        <v>88</v>
      </c>
      <c r="AF127" s="91"/>
      <c r="AG127" s="136">
        <f>Assumptions!$C$47</f>
        <v>0.05</v>
      </c>
      <c r="AH127" s="132">
        <f>Assumptions!$D$47</f>
        <v>12</v>
      </c>
      <c r="AI127" s="119" t="s">
        <v>21</v>
      </c>
      <c r="AJ127" s="116"/>
      <c r="AK127" s="132">
        <f>Assumptions!$G$47</f>
        <v>6</v>
      </c>
      <c r="AL127" s="119" t="s">
        <v>79</v>
      </c>
      <c r="AM127" s="121">
        <f>(((SUM(AM107:AM112)*POWER((1+AG127/12),((AH127+AK127)/12)*12))-SUM(AM107:AM112))      +           ((((SUM(AM114:AM126)*POWER((1+AG127/12),((AH127+AK127)/12)*12))-SUM(AM114:AM126))*0.5)))</f>
        <v>12445.957447273613</v>
      </c>
    </row>
    <row r="128" spans="1:39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2077.2495636745875</v>
      </c>
      <c r="J128"/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2189.5042686075585</v>
      </c>
      <c r="T128"/>
      <c r="U128" s="91" t="s">
        <v>22</v>
      </c>
      <c r="V128" s="91"/>
      <c r="W128" s="136">
        <f>Assumptions!$C$48</f>
        <v>0.01</v>
      </c>
      <c r="X128" s="119" t="s">
        <v>23</v>
      </c>
      <c r="Y128" s="116"/>
      <c r="Z128" s="116"/>
      <c r="AA128" s="116"/>
      <c r="AB128" s="116"/>
      <c r="AC128" s="121">
        <f>SUM(AC107:AC125)*W128</f>
        <v>2189.5042686075585</v>
      </c>
      <c r="AD128" s="88"/>
      <c r="AE128" s="91" t="s">
        <v>22</v>
      </c>
      <c r="AF128" s="91"/>
      <c r="AG128" s="136">
        <f>Assumptions!$C$48</f>
        <v>0.01</v>
      </c>
      <c r="AH128" s="119" t="s">
        <v>23</v>
      </c>
      <c r="AI128" s="116"/>
      <c r="AJ128" s="116"/>
      <c r="AK128" s="116"/>
      <c r="AL128" s="116"/>
      <c r="AM128" s="121">
        <f>SUM(AM107:AM125)*AG128</f>
        <v>2400.0442040818416</v>
      </c>
    </row>
    <row r="129" spans="1:39" ht="11.1" customHeight="1" x14ac:dyDescent="0.25">
      <c r="A129" s="6" t="s">
        <v>24</v>
      </c>
      <c r="B129" s="6"/>
      <c r="C129" s="61" t="s">
        <v>103</v>
      </c>
      <c r="D129" s="32">
        <f>Assumptions!$D$49</f>
        <v>0.2</v>
      </c>
      <c r="E129" s="19" t="s">
        <v>25</v>
      </c>
      <c r="F129" s="61" t="s">
        <v>104</v>
      </c>
      <c r="G129" s="32">
        <f>Assumptions!$G$49</f>
        <v>0.06</v>
      </c>
      <c r="H129" s="19" t="s">
        <v>127</v>
      </c>
      <c r="I129" s="20">
        <f>SUM(I83:I87)*D129+I116*G129</f>
        <v>59400</v>
      </c>
      <c r="J129"/>
      <c r="K129" s="6" t="s">
        <v>24</v>
      </c>
      <c r="L129" s="6"/>
      <c r="M129" s="61" t="s">
        <v>103</v>
      </c>
      <c r="N129" s="32">
        <f>Assumptions!$D$49</f>
        <v>0.2</v>
      </c>
      <c r="O129" s="19" t="s">
        <v>25</v>
      </c>
      <c r="P129" s="61" t="s">
        <v>104</v>
      </c>
      <c r="Q129" s="32">
        <f>Assumptions!$G$49</f>
        <v>0.06</v>
      </c>
      <c r="R129" s="19" t="s">
        <v>127</v>
      </c>
      <c r="S129" s="20">
        <f>SUM(S83:S87)*N129+S116*Q129</f>
        <v>64800</v>
      </c>
      <c r="T129"/>
      <c r="U129" s="91" t="s">
        <v>24</v>
      </c>
      <c r="V129" s="91"/>
      <c r="W129" s="133" t="s">
        <v>103</v>
      </c>
      <c r="X129" s="136">
        <f>Assumptions!$D$49</f>
        <v>0.2</v>
      </c>
      <c r="Y129" s="119" t="s">
        <v>25</v>
      </c>
      <c r="Z129" s="133" t="s">
        <v>104</v>
      </c>
      <c r="AA129" s="136">
        <f>Assumptions!$G$49</f>
        <v>0.06</v>
      </c>
      <c r="AB129" s="119" t="s">
        <v>127</v>
      </c>
      <c r="AC129" s="121">
        <f>SUM(AC83:AC87)*X129+AC116*AA129</f>
        <v>64800</v>
      </c>
      <c r="AD129" s="88"/>
      <c r="AE129" s="91" t="s">
        <v>24</v>
      </c>
      <c r="AF129" s="91"/>
      <c r="AG129" s="133" t="s">
        <v>103</v>
      </c>
      <c r="AH129" s="136">
        <f>Assumptions!$D$49</f>
        <v>0.2</v>
      </c>
      <c r="AI129" s="119" t="s">
        <v>25</v>
      </c>
      <c r="AJ129" s="133" t="s">
        <v>104</v>
      </c>
      <c r="AK129" s="136">
        <f>Assumptions!$G$49</f>
        <v>0.06</v>
      </c>
      <c r="AL129" s="119" t="s">
        <v>127</v>
      </c>
      <c r="AM129" s="121">
        <f>SUM(AM83:AM87)*AH129+AM116*AK129</f>
        <v>74928</v>
      </c>
    </row>
    <row r="130" spans="1:39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J130"/>
      <c r="K130" s="13"/>
      <c r="L130" s="13"/>
      <c r="M130" s="13"/>
      <c r="N130" s="13"/>
      <c r="O130" s="13"/>
      <c r="P130" s="13"/>
      <c r="Q130" s="13"/>
      <c r="R130" s="13"/>
      <c r="S130" s="27"/>
      <c r="T130"/>
      <c r="U130" s="114"/>
      <c r="V130" s="114"/>
      <c r="W130" s="114"/>
      <c r="X130" s="114"/>
      <c r="Y130" s="114"/>
      <c r="Z130" s="114"/>
      <c r="AA130" s="114"/>
      <c r="AB130" s="114"/>
      <c r="AC130" s="128"/>
      <c r="AD130" s="88"/>
      <c r="AE130" s="114"/>
      <c r="AF130" s="114"/>
      <c r="AG130" s="114"/>
      <c r="AH130" s="114"/>
      <c r="AI130" s="114"/>
      <c r="AJ130" s="114"/>
      <c r="AK130" s="114"/>
      <c r="AL130" s="114"/>
      <c r="AM130" s="128"/>
    </row>
    <row r="131" spans="1:39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282214.94932455115</v>
      </c>
      <c r="J131"/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299798.84633440024</v>
      </c>
      <c r="T131"/>
      <c r="U131" s="113" t="s">
        <v>26</v>
      </c>
      <c r="V131" s="114"/>
      <c r="W131" s="114"/>
      <c r="X131" s="114"/>
      <c r="Y131" s="114"/>
      <c r="Z131" s="114"/>
      <c r="AA131" s="114"/>
      <c r="AB131" s="114"/>
      <c r="AC131" s="130">
        <f>SUM(AC107:AC130)</f>
        <v>299798.84633440024</v>
      </c>
      <c r="AD131" s="88"/>
      <c r="AE131" s="113" t="s">
        <v>26</v>
      </c>
      <c r="AF131" s="114"/>
      <c r="AG131" s="114"/>
      <c r="AH131" s="114"/>
      <c r="AI131" s="114"/>
      <c r="AJ131" s="114"/>
      <c r="AK131" s="114"/>
      <c r="AL131" s="114"/>
      <c r="AM131" s="130">
        <f>SUM(AM107:AM130)</f>
        <v>332778.42205953959</v>
      </c>
    </row>
    <row r="132" spans="1:39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J132"/>
      <c r="K132" s="15"/>
      <c r="L132" s="15"/>
      <c r="M132" s="15"/>
      <c r="N132" s="15"/>
      <c r="O132" s="15"/>
      <c r="P132" s="15"/>
      <c r="Q132" s="15"/>
      <c r="R132" s="15"/>
      <c r="S132" s="35"/>
      <c r="T132"/>
      <c r="U132" s="116"/>
      <c r="V132" s="116"/>
      <c r="W132" s="116"/>
      <c r="X132" s="116"/>
      <c r="Y132" s="116"/>
      <c r="Z132" s="116"/>
      <c r="AA132" s="116"/>
      <c r="AB132" s="116"/>
      <c r="AC132" s="143"/>
      <c r="AD132" s="88"/>
      <c r="AE132" s="116"/>
      <c r="AF132" s="116"/>
      <c r="AG132" s="116"/>
      <c r="AH132" s="116"/>
      <c r="AI132" s="116"/>
      <c r="AJ132" s="116"/>
      <c r="AK132" s="116"/>
      <c r="AL132" s="116"/>
      <c r="AM132" s="143"/>
    </row>
    <row r="133" spans="1:39" ht="11.1" customHeight="1" x14ac:dyDescent="0.25">
      <c r="A133" s="36" t="s">
        <v>129</v>
      </c>
      <c r="B133" s="37"/>
      <c r="C133" s="37"/>
      <c r="D133" s="37"/>
      <c r="E133" s="37"/>
      <c r="F133" s="37"/>
      <c r="G133" s="37"/>
      <c r="H133" s="37"/>
      <c r="I133" s="38">
        <f>I104-I131</f>
        <v>14785.050675448845</v>
      </c>
      <c r="J133"/>
      <c r="K133" s="36" t="s">
        <v>129</v>
      </c>
      <c r="L133" s="37"/>
      <c r="M133" s="37"/>
      <c r="N133" s="37"/>
      <c r="O133" s="37"/>
      <c r="P133" s="37"/>
      <c r="Q133" s="37"/>
      <c r="R133" s="37"/>
      <c r="S133" s="38">
        <f>S104-S131</f>
        <v>24201.153665599762</v>
      </c>
      <c r="T133"/>
      <c r="U133" s="144" t="s">
        <v>129</v>
      </c>
      <c r="V133" s="145"/>
      <c r="W133" s="145"/>
      <c r="X133" s="145"/>
      <c r="Y133" s="145"/>
      <c r="Z133" s="145"/>
      <c r="AA133" s="145"/>
      <c r="AB133" s="145"/>
      <c r="AC133" s="146">
        <f>AC104-AC131</f>
        <v>24201.153665599762</v>
      </c>
      <c r="AD133" s="88"/>
      <c r="AE133" s="144" t="s">
        <v>129</v>
      </c>
      <c r="AF133" s="145"/>
      <c r="AG133" s="145"/>
      <c r="AH133" s="145"/>
      <c r="AI133" s="145"/>
      <c r="AJ133" s="145"/>
      <c r="AK133" s="145"/>
      <c r="AL133" s="145"/>
      <c r="AM133" s="146">
        <f>AM104-AM131</f>
        <v>41861.577940460411</v>
      </c>
    </row>
    <row r="134" spans="1:39" ht="11.1" customHeight="1" x14ac:dyDescent="0.25">
      <c r="A134" s="36" t="s">
        <v>128</v>
      </c>
      <c r="B134" s="37"/>
      <c r="C134" s="37"/>
      <c r="D134" s="37"/>
      <c r="E134" s="37"/>
      <c r="F134" s="37"/>
      <c r="G134" s="37"/>
      <c r="H134" s="37"/>
      <c r="I134" s="38">
        <f>I133/D80</f>
        <v>123.20875562874038</v>
      </c>
      <c r="J134"/>
      <c r="K134" s="36" t="s">
        <v>128</v>
      </c>
      <c r="L134" s="37"/>
      <c r="M134" s="37"/>
      <c r="N134" s="37"/>
      <c r="O134" s="37"/>
      <c r="P134" s="37"/>
      <c r="Q134" s="37"/>
      <c r="R134" s="37"/>
      <c r="S134" s="38">
        <f>S133/N80</f>
        <v>201.67628054666469</v>
      </c>
      <c r="T134"/>
      <c r="U134" s="144" t="s">
        <v>128</v>
      </c>
      <c r="V134" s="145"/>
      <c r="W134" s="145"/>
      <c r="X134" s="145"/>
      <c r="Y134" s="145"/>
      <c r="Z134" s="145"/>
      <c r="AA134" s="145"/>
      <c r="AB134" s="145"/>
      <c r="AC134" s="146">
        <f>AC133/X80</f>
        <v>201.67628054666469</v>
      </c>
      <c r="AD134" s="88"/>
      <c r="AE134" s="144" t="s">
        <v>128</v>
      </c>
      <c r="AF134" s="145"/>
      <c r="AG134" s="145"/>
      <c r="AH134" s="145"/>
      <c r="AI134" s="145"/>
      <c r="AJ134" s="145"/>
      <c r="AK134" s="145"/>
      <c r="AL134" s="145"/>
      <c r="AM134" s="146">
        <f>AM133/AH80</f>
        <v>348.84648283717007</v>
      </c>
    </row>
    <row r="135" spans="1:39" ht="11.1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</row>
    <row r="136" spans="1:39" ht="11.1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</row>
    <row r="137" spans="1:39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J137"/>
      <c r="K137" s="2"/>
      <c r="L137" s="3"/>
      <c r="M137" s="3"/>
      <c r="N137" s="4"/>
      <c r="O137" s="3"/>
      <c r="P137" s="3"/>
      <c r="Q137" s="3"/>
      <c r="R137" s="3"/>
      <c r="S137" s="3"/>
      <c r="T137"/>
      <c r="U137" s="84"/>
      <c r="V137" s="85"/>
      <c r="W137" s="85"/>
      <c r="X137" s="86"/>
      <c r="Y137" s="87"/>
      <c r="Z137" s="87"/>
      <c r="AA137" s="87"/>
      <c r="AB137" s="87"/>
      <c r="AC137" s="87"/>
      <c r="AD137" s="88"/>
      <c r="AE137" s="84"/>
      <c r="AF137" s="85"/>
      <c r="AG137" s="85"/>
      <c r="AH137" s="86"/>
      <c r="AI137" s="87"/>
      <c r="AJ137" s="87"/>
      <c r="AK137" s="87"/>
      <c r="AL137" s="87"/>
      <c r="AM137" s="87"/>
    </row>
    <row r="138" spans="1:39" ht="11.1" customHeight="1" x14ac:dyDescent="0.25">
      <c r="A138" s="2"/>
      <c r="B138" s="2"/>
      <c r="C138" s="2"/>
      <c r="D138" s="338" t="s">
        <v>54</v>
      </c>
      <c r="E138" s="338"/>
      <c r="F138" s="338"/>
      <c r="G138" s="338"/>
      <c r="H138" s="338"/>
      <c r="I138" s="338"/>
      <c r="J138"/>
      <c r="K138" s="2"/>
      <c r="L138" s="2"/>
      <c r="M138" s="2"/>
      <c r="N138" s="338" t="s">
        <v>54</v>
      </c>
      <c r="O138" s="338"/>
      <c r="P138" s="338"/>
      <c r="Q138" s="338"/>
      <c r="R138" s="338"/>
      <c r="S138" s="338"/>
      <c r="T138"/>
      <c r="U138" s="84"/>
      <c r="V138" s="84"/>
      <c r="W138" s="84"/>
      <c r="X138" s="337" t="s">
        <v>54</v>
      </c>
      <c r="Y138" s="337"/>
      <c r="Z138" s="337"/>
      <c r="AA138" s="337"/>
      <c r="AB138" s="337"/>
      <c r="AC138" s="337"/>
      <c r="AD138" s="88"/>
      <c r="AE138" s="84"/>
      <c r="AF138" s="84"/>
      <c r="AG138" s="84"/>
      <c r="AH138" s="337" t="s">
        <v>54</v>
      </c>
      <c r="AI138" s="337"/>
      <c r="AJ138" s="337"/>
      <c r="AK138" s="337"/>
      <c r="AL138" s="337"/>
      <c r="AM138" s="337"/>
    </row>
    <row r="139" spans="1:39" ht="11.1" customHeight="1" x14ac:dyDescent="0.25">
      <c r="A139" s="2"/>
      <c r="B139" s="2"/>
      <c r="C139" s="2"/>
      <c r="D139" s="338"/>
      <c r="E139" s="338"/>
      <c r="F139" s="338"/>
      <c r="G139" s="338"/>
      <c r="H139" s="338"/>
      <c r="I139" s="338"/>
      <c r="J139"/>
      <c r="K139" s="2"/>
      <c r="L139" s="2"/>
      <c r="M139" s="2"/>
      <c r="N139" s="338"/>
      <c r="O139" s="338"/>
      <c r="P139" s="338"/>
      <c r="Q139" s="338"/>
      <c r="R139" s="338"/>
      <c r="S139" s="338"/>
      <c r="T139"/>
      <c r="U139" s="84"/>
      <c r="V139" s="84"/>
      <c r="W139" s="84"/>
      <c r="X139" s="337"/>
      <c r="Y139" s="337"/>
      <c r="Z139" s="337"/>
      <c r="AA139" s="337"/>
      <c r="AB139" s="337"/>
      <c r="AC139" s="337"/>
      <c r="AD139" s="88"/>
      <c r="AE139" s="84"/>
      <c r="AF139" s="84"/>
      <c r="AG139" s="84"/>
      <c r="AH139" s="337"/>
      <c r="AI139" s="337"/>
      <c r="AJ139" s="337"/>
      <c r="AK139" s="337"/>
      <c r="AL139" s="337"/>
      <c r="AM139" s="337"/>
    </row>
    <row r="140" spans="1:39" ht="11.1" customHeight="1" x14ac:dyDescent="0.25">
      <c r="A140" s="2"/>
      <c r="B140" s="2"/>
      <c r="C140" s="2"/>
      <c r="D140" s="338"/>
      <c r="E140" s="338"/>
      <c r="F140" s="338"/>
      <c r="G140" s="338"/>
      <c r="H140" s="338"/>
      <c r="I140" s="338"/>
      <c r="J140"/>
      <c r="K140" s="2"/>
      <c r="L140" s="2"/>
      <c r="M140" s="2"/>
      <c r="N140" s="338"/>
      <c r="O140" s="338"/>
      <c r="P140" s="338"/>
      <c r="Q140" s="338"/>
      <c r="R140" s="338"/>
      <c r="S140" s="338"/>
      <c r="T140"/>
      <c r="U140" s="84"/>
      <c r="V140" s="84"/>
      <c r="W140" s="84"/>
      <c r="X140" s="337"/>
      <c r="Y140" s="337"/>
      <c r="Z140" s="337"/>
      <c r="AA140" s="337"/>
      <c r="AB140" s="337"/>
      <c r="AC140" s="337"/>
      <c r="AD140" s="88"/>
      <c r="AE140" s="84"/>
      <c r="AF140" s="84"/>
      <c r="AG140" s="84"/>
      <c r="AH140" s="337"/>
      <c r="AI140" s="337"/>
      <c r="AJ140" s="337"/>
      <c r="AK140" s="337"/>
      <c r="AL140" s="337"/>
      <c r="AM140" s="337"/>
    </row>
    <row r="141" spans="1:39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/>
      <c r="K141" s="2"/>
      <c r="L141" s="2"/>
      <c r="M141" s="2"/>
      <c r="N141" s="2"/>
      <c r="O141" s="2"/>
      <c r="P141" s="2"/>
      <c r="Q141" s="2"/>
      <c r="R141" s="2"/>
      <c r="S141" s="2"/>
      <c r="T141"/>
      <c r="U141" s="84"/>
      <c r="V141" s="84"/>
      <c r="W141" s="84"/>
      <c r="X141" s="89"/>
      <c r="Y141" s="89"/>
      <c r="Z141" s="89"/>
      <c r="AA141" s="89"/>
      <c r="AB141" s="89"/>
      <c r="AC141" s="89"/>
      <c r="AD141" s="88"/>
      <c r="AE141" s="84"/>
      <c r="AF141" s="84"/>
      <c r="AG141" s="84"/>
      <c r="AH141" s="89"/>
      <c r="AI141" s="89"/>
      <c r="AJ141" s="89"/>
      <c r="AK141" s="89"/>
      <c r="AL141" s="89"/>
      <c r="AM141" s="89"/>
    </row>
    <row r="142" spans="1:39" ht="11.1" customHeight="1" x14ac:dyDescent="0.25">
      <c r="A142" s="5" t="s">
        <v>0</v>
      </c>
      <c r="B142" s="5"/>
      <c r="C142" s="6"/>
      <c r="D142" s="52" t="str">
        <f>Assumptions!$B$96</f>
        <v>Single Dwelling</v>
      </c>
      <c r="E142" s="44"/>
      <c r="F142" s="44"/>
      <c r="G142" s="45"/>
      <c r="H142" s="17" t="str">
        <f>Assumptions!$D$70</f>
        <v>Apartments</v>
      </c>
      <c r="I142" s="82">
        <f>Assumptions!$C$97</f>
        <v>0</v>
      </c>
      <c r="J142"/>
      <c r="K142" s="5" t="s">
        <v>0</v>
      </c>
      <c r="L142" s="5"/>
      <c r="M142" s="6"/>
      <c r="N142" s="52" t="str">
        <f>Assumptions!$B$96</f>
        <v>Single Dwelling</v>
      </c>
      <c r="O142" s="44"/>
      <c r="P142" s="44"/>
      <c r="Q142" s="45"/>
      <c r="R142" s="17" t="str">
        <f>Assumptions!$D$70</f>
        <v>Apartments</v>
      </c>
      <c r="S142" s="82">
        <f>Assumptions!$C$97</f>
        <v>0</v>
      </c>
      <c r="T142"/>
      <c r="U142" s="90" t="s">
        <v>0</v>
      </c>
      <c r="V142" s="90"/>
      <c r="W142" s="91"/>
      <c r="X142" s="95"/>
      <c r="Y142" s="52" t="str">
        <f>Assumptions!$B$96</f>
        <v>Single Dwelling</v>
      </c>
      <c r="Z142" s="149"/>
      <c r="AA142" s="150"/>
      <c r="AB142" s="95" t="str">
        <f>Assumptions!$D$61</f>
        <v>Apartments</v>
      </c>
      <c r="AC142" s="82">
        <f>Assumptions!$C$97</f>
        <v>0</v>
      </c>
      <c r="AD142" s="88"/>
      <c r="AE142" s="90" t="s">
        <v>0</v>
      </c>
      <c r="AF142" s="90"/>
      <c r="AG142" s="91"/>
      <c r="AH142" s="95"/>
      <c r="AI142" s="52" t="str">
        <f>Assumptions!$B$96</f>
        <v>Single Dwelling</v>
      </c>
      <c r="AJ142" s="149"/>
      <c r="AK142" s="150"/>
      <c r="AL142" s="95" t="str">
        <f>Assumptions!$D$61</f>
        <v>Apartments</v>
      </c>
      <c r="AM142" s="82">
        <f>Assumptions!$C$97</f>
        <v>0</v>
      </c>
    </row>
    <row r="143" spans="1:39" ht="11.1" customHeight="1" x14ac:dyDescent="0.25">
      <c r="A143" s="5" t="s">
        <v>1</v>
      </c>
      <c r="B143" s="6"/>
      <c r="C143" s="6"/>
      <c r="D143" s="52" t="s">
        <v>105</v>
      </c>
      <c r="E143" s="44"/>
      <c r="F143" s="44"/>
      <c r="G143" s="46"/>
      <c r="H143" s="17" t="str">
        <f>Assumptions!$D$71</f>
        <v>2 bed houses</v>
      </c>
      <c r="I143" s="82">
        <f>Assumptions!$C$98</f>
        <v>0</v>
      </c>
      <c r="J143"/>
      <c r="K143" s="5" t="s">
        <v>1</v>
      </c>
      <c r="L143" s="6"/>
      <c r="M143" s="6"/>
      <c r="N143" s="52" t="s">
        <v>105</v>
      </c>
      <c r="O143" s="44"/>
      <c r="P143" s="44"/>
      <c r="Q143" s="46"/>
      <c r="R143" s="17" t="str">
        <f>Assumptions!$D$71</f>
        <v>2 bed houses</v>
      </c>
      <c r="S143" s="82">
        <f>Assumptions!$C$98</f>
        <v>0</v>
      </c>
      <c r="T143"/>
      <c r="U143" s="90" t="s">
        <v>1</v>
      </c>
      <c r="V143" s="91"/>
      <c r="W143" s="91"/>
      <c r="X143" s="95"/>
      <c r="Y143" s="148" t="s">
        <v>105</v>
      </c>
      <c r="Z143" s="149"/>
      <c r="AA143" s="149"/>
      <c r="AB143" s="95" t="str">
        <f>Assumptions!$D$62</f>
        <v>2 bed houses</v>
      </c>
      <c r="AC143" s="82">
        <f>Assumptions!$C$98</f>
        <v>0</v>
      </c>
      <c r="AD143" s="88"/>
      <c r="AE143" s="90" t="s">
        <v>1</v>
      </c>
      <c r="AF143" s="91"/>
      <c r="AG143" s="91"/>
      <c r="AH143" s="95"/>
      <c r="AI143" s="148" t="s">
        <v>105</v>
      </c>
      <c r="AJ143" s="149"/>
      <c r="AK143" s="149"/>
      <c r="AL143" s="95" t="str">
        <f>Assumptions!$D$62</f>
        <v>2 bed houses</v>
      </c>
      <c r="AM143" s="82">
        <f>Assumptions!$C$98</f>
        <v>0</v>
      </c>
    </row>
    <row r="144" spans="1:39" ht="11.1" customHeight="1" x14ac:dyDescent="0.25">
      <c r="A144" s="5" t="s">
        <v>2</v>
      </c>
      <c r="B144" s="5"/>
      <c r="C144" s="6"/>
      <c r="D144" s="53" t="str">
        <f>Assumptions!A13</f>
        <v>Zone 1</v>
      </c>
      <c r="E144" s="49"/>
      <c r="F144" s="49"/>
      <c r="G144" s="50"/>
      <c r="H144" s="17" t="str">
        <f>Assumptions!$D$72</f>
        <v>3 Bed houses</v>
      </c>
      <c r="I144" s="82">
        <f>Assumptions!$C$99</f>
        <v>0</v>
      </c>
      <c r="J144"/>
      <c r="K144" s="5" t="s">
        <v>2</v>
      </c>
      <c r="L144" s="5"/>
      <c r="M144" s="6"/>
      <c r="N144" s="51" t="str">
        <f>Assumptions!A14</f>
        <v>Zone 2 Leake Keyworth Bingham</v>
      </c>
      <c r="O144" s="47"/>
      <c r="P144" s="47"/>
      <c r="Q144" s="48"/>
      <c r="R144" s="17" t="str">
        <f>Assumptions!$D$72</f>
        <v>3 Bed houses</v>
      </c>
      <c r="S144" s="82">
        <f>Assumptions!$C$99</f>
        <v>0</v>
      </c>
      <c r="T144"/>
      <c r="U144" s="90" t="s">
        <v>2</v>
      </c>
      <c r="V144" s="90"/>
      <c r="W144" s="91"/>
      <c r="X144" s="95"/>
      <c r="Y144" s="299" t="str">
        <f>Assumptions!$A$15</f>
        <v>Zone 2</v>
      </c>
      <c r="Z144" s="293"/>
      <c r="AA144" s="294"/>
      <c r="AB144" s="95" t="str">
        <f>Assumptions!$D$63</f>
        <v>3 Bed houses</v>
      </c>
      <c r="AC144" s="82">
        <f>Assumptions!$C$99</f>
        <v>0</v>
      </c>
      <c r="AD144" s="88"/>
      <c r="AE144" s="90" t="s">
        <v>2</v>
      </c>
      <c r="AF144" s="90"/>
      <c r="AG144" s="91"/>
      <c r="AH144" s="95"/>
      <c r="AI144" s="300" t="str">
        <f>Assumptions!$A$16</f>
        <v>Zone 3</v>
      </c>
      <c r="AJ144" s="291"/>
      <c r="AK144" s="292"/>
      <c r="AL144" s="95" t="str">
        <f>Assumptions!$D$63</f>
        <v>3 Bed houses</v>
      </c>
      <c r="AM144" s="82">
        <f>Assumptions!$C$99</f>
        <v>0</v>
      </c>
    </row>
    <row r="145" spans="1:39" ht="11.1" customHeight="1" x14ac:dyDescent="0.25">
      <c r="A145" s="5" t="s">
        <v>3</v>
      </c>
      <c r="B145" s="5"/>
      <c r="C145" s="6"/>
      <c r="D145" s="10">
        <f>SUM(I142:I146)</f>
        <v>1</v>
      </c>
      <c r="E145" s="39" t="s">
        <v>67</v>
      </c>
      <c r="F145" s="65">
        <f>(Assumptions!C97/Assumptions!A215)+(Assumptions!C98/Assumptions!B215)+(Assumptions!C99/Assumptions!C215)+(Assumptions!C100/Assumptions!D215)+(Assumptions!C101/Assumptions!E215)</f>
        <v>0.04</v>
      </c>
      <c r="G145" s="64" t="s">
        <v>108</v>
      </c>
      <c r="H145" s="17" t="str">
        <f>Assumptions!$D$73</f>
        <v>4 bed houses</v>
      </c>
      <c r="I145" s="82">
        <f>Assumptions!$C$100</f>
        <v>1</v>
      </c>
      <c r="J145"/>
      <c r="K145" s="5" t="s">
        <v>3</v>
      </c>
      <c r="L145" s="5"/>
      <c r="M145" s="6"/>
      <c r="N145" s="10">
        <f>SUM(S142:S146)</f>
        <v>1</v>
      </c>
      <c r="O145" s="39" t="s">
        <v>67</v>
      </c>
      <c r="P145" s="65">
        <f>F145</f>
        <v>0.04</v>
      </c>
      <c r="Q145" s="64" t="s">
        <v>108</v>
      </c>
      <c r="R145" s="17" t="str">
        <f>Assumptions!$D$73</f>
        <v>4 bed houses</v>
      </c>
      <c r="S145" s="82">
        <f>Assumptions!$C$100</f>
        <v>1</v>
      </c>
      <c r="T145"/>
      <c r="U145" s="90" t="s">
        <v>3</v>
      </c>
      <c r="V145" s="90"/>
      <c r="W145" s="91"/>
      <c r="X145" s="104">
        <f>SUM(AC142:AC146)</f>
        <v>1</v>
      </c>
      <c r="Y145" s="105" t="s">
        <v>55</v>
      </c>
      <c r="Z145" s="155">
        <f>P145</f>
        <v>0.04</v>
      </c>
      <c r="AA145" s="156" t="s">
        <v>108</v>
      </c>
      <c r="AB145" s="95" t="str">
        <f>Assumptions!$D$64</f>
        <v>4 bed houses</v>
      </c>
      <c r="AC145" s="82">
        <f>Assumptions!$C$100</f>
        <v>1</v>
      </c>
      <c r="AD145" s="88"/>
      <c r="AE145" s="90" t="s">
        <v>3</v>
      </c>
      <c r="AF145" s="90"/>
      <c r="AG145" s="91"/>
      <c r="AH145" s="104">
        <f>SUM(AM142:AM146)</f>
        <v>1</v>
      </c>
      <c r="AI145" s="105" t="s">
        <v>55</v>
      </c>
      <c r="AJ145" s="155">
        <f>Z145</f>
        <v>0.04</v>
      </c>
      <c r="AK145" s="156" t="s">
        <v>108</v>
      </c>
      <c r="AL145" s="95" t="str">
        <f>Assumptions!$D$64</f>
        <v>4 bed houses</v>
      </c>
      <c r="AM145" s="82">
        <f>Assumptions!$C$100</f>
        <v>1</v>
      </c>
    </row>
    <row r="146" spans="1:39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Assumptions!$C$101</f>
        <v>0</v>
      </c>
      <c r="J146"/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Assumptions!$C$101</f>
        <v>0</v>
      </c>
      <c r="T146"/>
      <c r="U146" s="111"/>
      <c r="V146" s="111"/>
      <c r="W146" s="111"/>
      <c r="X146" s="111"/>
      <c r="Y146" s="111"/>
      <c r="Z146" s="111"/>
      <c r="AA146" s="157"/>
      <c r="AB146" s="95" t="str">
        <f>Assumptions!$D$65</f>
        <v>5 bed house</v>
      </c>
      <c r="AC146" s="82">
        <f>Assumptions!$C$101</f>
        <v>0</v>
      </c>
      <c r="AD146" s="88"/>
      <c r="AE146" s="111"/>
      <c r="AF146" s="111"/>
      <c r="AG146" s="111"/>
      <c r="AH146" s="111"/>
      <c r="AI146" s="111"/>
      <c r="AJ146" s="111"/>
      <c r="AK146" s="157"/>
      <c r="AL146" s="95" t="str">
        <f>Assumptions!$D$65</f>
        <v>5 bed house</v>
      </c>
      <c r="AM146" s="82">
        <f>Assumptions!$C$101</f>
        <v>0</v>
      </c>
    </row>
    <row r="147" spans="1:39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J147"/>
      <c r="K147" s="1"/>
      <c r="L147" s="1"/>
      <c r="M147" s="1"/>
      <c r="N147" s="1"/>
      <c r="O147" s="1"/>
      <c r="P147" s="1"/>
      <c r="Q147" s="1"/>
      <c r="R147" s="39"/>
      <c r="S147" s="1"/>
      <c r="T147"/>
      <c r="U147" s="111"/>
      <c r="V147" s="111"/>
      <c r="W147" s="111"/>
      <c r="X147" s="111"/>
      <c r="Y147" s="111"/>
      <c r="Z147" s="111"/>
      <c r="AA147" s="106"/>
      <c r="AB147" s="111"/>
      <c r="AC147" s="111"/>
      <c r="AD147" s="88"/>
      <c r="AE147" s="111"/>
      <c r="AF147" s="111"/>
      <c r="AG147" s="111"/>
      <c r="AH147" s="111"/>
      <c r="AI147" s="111"/>
      <c r="AJ147" s="111"/>
      <c r="AK147" s="106"/>
      <c r="AL147" s="111"/>
      <c r="AM147" s="111"/>
    </row>
    <row r="148" spans="1:39" ht="11.1" customHeight="1" x14ac:dyDescent="0.25">
      <c r="A148" s="5" t="s">
        <v>59</v>
      </c>
      <c r="B148" s="6"/>
      <c r="C148" s="6"/>
      <c r="D148" s="10">
        <f>(A151*C151)+(A152*C152)+(A153*C153)+(A154*C154)+(A155*C155)</f>
        <v>120</v>
      </c>
      <c r="E148" s="39" t="s">
        <v>60</v>
      </c>
      <c r="F148" s="8"/>
      <c r="G148" s="11"/>
      <c r="H148" s="17"/>
      <c r="I148" s="8"/>
      <c r="J148"/>
      <c r="K148" s="5" t="s">
        <v>59</v>
      </c>
      <c r="L148" s="6"/>
      <c r="M148" s="6"/>
      <c r="N148" s="10">
        <f>(K151*M151)+(K152*M152)+(K153*M153)+(K154*M154)+(K155*M155)</f>
        <v>120</v>
      </c>
      <c r="O148" s="39" t="s">
        <v>60</v>
      </c>
      <c r="P148" s="8"/>
      <c r="Q148" s="11"/>
      <c r="R148" s="17"/>
      <c r="S148" s="8"/>
      <c r="T148"/>
      <c r="U148" s="90" t="s">
        <v>59</v>
      </c>
      <c r="V148" s="91"/>
      <c r="W148" s="91"/>
      <c r="X148" s="104">
        <f>(U151*W151)+(U152*W152)+(U153*W153)+(U154*W154)+(U155*W155)</f>
        <v>120</v>
      </c>
      <c r="Y148" s="105" t="s">
        <v>60</v>
      </c>
      <c r="Z148" s="106"/>
      <c r="AA148" s="112"/>
      <c r="AB148" s="95"/>
      <c r="AC148" s="106"/>
      <c r="AD148" s="88"/>
      <c r="AE148" s="90" t="s">
        <v>59</v>
      </c>
      <c r="AF148" s="91"/>
      <c r="AG148" s="91"/>
      <c r="AH148" s="104">
        <f>(AE151*AG151)+(AE152*AG152)+(AE153*AG153)+(AE154*AG154)+(AE155*AG155)</f>
        <v>120</v>
      </c>
      <c r="AI148" s="105" t="s">
        <v>60</v>
      </c>
      <c r="AJ148" s="106"/>
      <c r="AK148" s="112"/>
      <c r="AL148" s="95"/>
      <c r="AM148" s="106"/>
    </row>
    <row r="149" spans="1:39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J149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T149"/>
      <c r="U149" s="113" t="s">
        <v>4</v>
      </c>
      <c r="V149" s="114"/>
      <c r="W149" s="114"/>
      <c r="X149" s="114"/>
      <c r="Y149" s="114"/>
      <c r="Z149" s="114"/>
      <c r="AA149" s="114"/>
      <c r="AB149" s="114"/>
      <c r="AC149" s="115"/>
      <c r="AD149" s="88"/>
      <c r="AE149" s="113" t="s">
        <v>4</v>
      </c>
      <c r="AF149" s="114"/>
      <c r="AG149" s="114"/>
      <c r="AH149" s="114"/>
      <c r="AI149" s="114"/>
      <c r="AJ149" s="114"/>
      <c r="AK149" s="114"/>
      <c r="AL149" s="114"/>
      <c r="AM149" s="115"/>
    </row>
    <row r="150" spans="1:39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J150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T150"/>
      <c r="U150" s="91" t="s">
        <v>62</v>
      </c>
      <c r="V150" s="91"/>
      <c r="W150" s="116"/>
      <c r="X150" s="116"/>
      <c r="Y150" s="116"/>
      <c r="Z150" s="116"/>
      <c r="AA150" s="116"/>
      <c r="AB150" s="116"/>
      <c r="AC150" s="106"/>
      <c r="AD150" s="88"/>
      <c r="AE150" s="91" t="s">
        <v>62</v>
      </c>
      <c r="AF150" s="91"/>
      <c r="AG150" s="116"/>
      <c r="AH150" s="116"/>
      <c r="AI150" s="116"/>
      <c r="AJ150" s="116"/>
      <c r="AK150" s="116"/>
      <c r="AL150" s="116"/>
      <c r="AM150" s="106"/>
    </row>
    <row r="151" spans="1:39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2400</v>
      </c>
      <c r="F151" s="19" t="s">
        <v>6</v>
      </c>
      <c r="G151" s="15"/>
      <c r="H151" s="15"/>
      <c r="I151" s="20">
        <f>A151*C151*E151</f>
        <v>0</v>
      </c>
      <c r="J151"/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2700</v>
      </c>
      <c r="P151" s="19" t="s">
        <v>6</v>
      </c>
      <c r="Q151" s="15"/>
      <c r="R151" s="15"/>
      <c r="S151" s="20">
        <f>K151*M151*O151</f>
        <v>0</v>
      </c>
      <c r="T151"/>
      <c r="U151" s="117">
        <f>AC142</f>
        <v>0</v>
      </c>
      <c r="V151" s="95" t="s">
        <v>31</v>
      </c>
      <c r="W151" s="118">
        <f>Assumptions!$B$22</f>
        <v>65</v>
      </c>
      <c r="X151" s="119" t="s">
        <v>5</v>
      </c>
      <c r="Y151" s="120">
        <f>Assumptions!$C$34</f>
        <v>2700</v>
      </c>
      <c r="Z151" s="119" t="s">
        <v>6</v>
      </c>
      <c r="AA151" s="116"/>
      <c r="AB151" s="116"/>
      <c r="AC151" s="121">
        <f>U151*W151*Y151</f>
        <v>0</v>
      </c>
      <c r="AD151" s="88"/>
      <c r="AE151" s="117">
        <f>AM142</f>
        <v>0</v>
      </c>
      <c r="AF151" s="95" t="s">
        <v>31</v>
      </c>
      <c r="AG151" s="118">
        <f>Assumptions!$B$22</f>
        <v>65</v>
      </c>
      <c r="AH151" s="119" t="s">
        <v>5</v>
      </c>
      <c r="AI151" s="120">
        <f>Assumptions!$C$35</f>
        <v>2853</v>
      </c>
      <c r="AJ151" s="119" t="s">
        <v>6</v>
      </c>
      <c r="AK151" s="116"/>
      <c r="AL151" s="116"/>
      <c r="AM151" s="121">
        <f>AE151*AG151*AI151</f>
        <v>0</v>
      </c>
    </row>
    <row r="152" spans="1:39" ht="11.1" customHeight="1" x14ac:dyDescent="0.25">
      <c r="A152" s="16">
        <f>I143*(100%-C146)</f>
        <v>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2550</v>
      </c>
      <c r="F152" s="19" t="s">
        <v>6</v>
      </c>
      <c r="G152" s="15"/>
      <c r="H152" s="15"/>
      <c r="I152" s="20">
        <f>A152*C152*E152</f>
        <v>0</v>
      </c>
      <c r="J152"/>
      <c r="K152" s="16">
        <f>S143*(100%-M146)</f>
        <v>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2800</v>
      </c>
      <c r="P152" s="19" t="s">
        <v>6</v>
      </c>
      <c r="Q152" s="15"/>
      <c r="R152" s="15"/>
      <c r="S152" s="20">
        <f>K152*M152*O152</f>
        <v>0</v>
      </c>
      <c r="T152"/>
      <c r="U152" s="117">
        <f t="shared" ref="U152:U155" si="0">AC143</f>
        <v>0</v>
      </c>
      <c r="V152" s="95" t="s">
        <v>32</v>
      </c>
      <c r="W152" s="118">
        <f>Assumptions!$B$23</f>
        <v>75</v>
      </c>
      <c r="X152" s="119" t="s">
        <v>5</v>
      </c>
      <c r="Y152" s="120">
        <f>Assumptions!$D$34</f>
        <v>2800</v>
      </c>
      <c r="Z152" s="119" t="s">
        <v>6</v>
      </c>
      <c r="AA152" s="116"/>
      <c r="AB152" s="116"/>
      <c r="AC152" s="121">
        <f>U152*W152*Y152</f>
        <v>0</v>
      </c>
      <c r="AD152" s="88"/>
      <c r="AE152" s="117">
        <f t="shared" ref="AE152:AE155" si="1">AM143</f>
        <v>0</v>
      </c>
      <c r="AF152" s="95" t="s">
        <v>32</v>
      </c>
      <c r="AG152" s="118">
        <f>Assumptions!$B$23</f>
        <v>75</v>
      </c>
      <c r="AH152" s="119" t="s">
        <v>5</v>
      </c>
      <c r="AI152" s="120">
        <f>Assumptions!$D$35</f>
        <v>3390</v>
      </c>
      <c r="AJ152" s="119" t="s">
        <v>6</v>
      </c>
      <c r="AK152" s="116"/>
      <c r="AL152" s="116"/>
      <c r="AM152" s="121">
        <f>AE152*AG152*AI152</f>
        <v>0</v>
      </c>
    </row>
    <row r="153" spans="1:39" ht="11.1" customHeight="1" x14ac:dyDescent="0.25">
      <c r="A153" s="16">
        <f>I144*(100%-C146)</f>
        <v>0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2475</v>
      </c>
      <c r="F153" s="19" t="s">
        <v>6</v>
      </c>
      <c r="G153" s="15"/>
      <c r="H153" s="15"/>
      <c r="I153" s="20">
        <f>A153*C153*E153</f>
        <v>0</v>
      </c>
      <c r="J153"/>
      <c r="K153" s="16">
        <f>S144*(100%-M146)</f>
        <v>0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2700</v>
      </c>
      <c r="P153" s="19" t="s">
        <v>6</v>
      </c>
      <c r="Q153" s="15"/>
      <c r="R153" s="15"/>
      <c r="S153" s="20">
        <f>K153*M153*O153</f>
        <v>0</v>
      </c>
      <c r="T153"/>
      <c r="U153" s="117">
        <f t="shared" si="0"/>
        <v>0</v>
      </c>
      <c r="V153" s="95" t="s">
        <v>33</v>
      </c>
      <c r="W153" s="118">
        <f>Assumptions!$B$24</f>
        <v>90</v>
      </c>
      <c r="X153" s="119" t="s">
        <v>5</v>
      </c>
      <c r="Y153" s="120">
        <f>Assumptions!$E$34</f>
        <v>2700</v>
      </c>
      <c r="Z153" s="119" t="s">
        <v>6</v>
      </c>
      <c r="AA153" s="116"/>
      <c r="AB153" s="116"/>
      <c r="AC153" s="121">
        <f>U153*W153*Y153</f>
        <v>0</v>
      </c>
      <c r="AD153" s="88"/>
      <c r="AE153" s="117">
        <f t="shared" si="1"/>
        <v>0</v>
      </c>
      <c r="AF153" s="95" t="s">
        <v>33</v>
      </c>
      <c r="AG153" s="118">
        <f>Assumptions!$B$24</f>
        <v>90</v>
      </c>
      <c r="AH153" s="119" t="s">
        <v>5</v>
      </c>
      <c r="AI153" s="120">
        <f>Assumptions!$E$35</f>
        <v>3337</v>
      </c>
      <c r="AJ153" s="119" t="s">
        <v>6</v>
      </c>
      <c r="AK153" s="116"/>
      <c r="AL153" s="116"/>
      <c r="AM153" s="121">
        <f>AE153*AG153*AI153</f>
        <v>0</v>
      </c>
    </row>
    <row r="154" spans="1:39" ht="11.1" customHeight="1" x14ac:dyDescent="0.25">
      <c r="A154" s="16">
        <f>I145*(100%-C146)</f>
        <v>1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2475</v>
      </c>
      <c r="F154" s="19" t="s">
        <v>6</v>
      </c>
      <c r="G154" s="15"/>
      <c r="H154" s="15"/>
      <c r="I154" s="20">
        <f>A154*C154*E154</f>
        <v>297000</v>
      </c>
      <c r="J154"/>
      <c r="K154" s="16">
        <f>S145*(100%-M146)</f>
        <v>1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2700</v>
      </c>
      <c r="P154" s="19" t="s">
        <v>6</v>
      </c>
      <c r="Q154" s="15"/>
      <c r="R154" s="15"/>
      <c r="S154" s="20">
        <f>K154*M154*O154</f>
        <v>324000</v>
      </c>
      <c r="T154"/>
      <c r="U154" s="117">
        <f t="shared" si="0"/>
        <v>1</v>
      </c>
      <c r="V154" s="95" t="s">
        <v>34</v>
      </c>
      <c r="W154" s="118">
        <f>Assumptions!$B$25</f>
        <v>120</v>
      </c>
      <c r="X154" s="119" t="s">
        <v>5</v>
      </c>
      <c r="Y154" s="120">
        <f>Assumptions!$F$34</f>
        <v>2700</v>
      </c>
      <c r="Z154" s="119" t="s">
        <v>6</v>
      </c>
      <c r="AA154" s="116"/>
      <c r="AB154" s="116"/>
      <c r="AC154" s="121">
        <f>U154*W154*Y154</f>
        <v>324000</v>
      </c>
      <c r="AD154" s="88"/>
      <c r="AE154" s="117">
        <f t="shared" si="1"/>
        <v>1</v>
      </c>
      <c r="AF154" s="95" t="s">
        <v>34</v>
      </c>
      <c r="AG154" s="118">
        <f>Assumptions!$B$25</f>
        <v>120</v>
      </c>
      <c r="AH154" s="119" t="s">
        <v>5</v>
      </c>
      <c r="AI154" s="120">
        <f>Assumptions!$F$35</f>
        <v>3122</v>
      </c>
      <c r="AJ154" s="119" t="s">
        <v>6</v>
      </c>
      <c r="AK154" s="116"/>
      <c r="AL154" s="116"/>
      <c r="AM154" s="121">
        <f>AE154*AG154*AI154</f>
        <v>374640</v>
      </c>
    </row>
    <row r="155" spans="1:39" ht="11.1" customHeight="1" x14ac:dyDescent="0.25">
      <c r="A155" s="16">
        <f>I146*(100%-C146)</f>
        <v>0</v>
      </c>
      <c r="B155" s="17" t="s">
        <v>35</v>
      </c>
      <c r="C155" s="18">
        <f>Assumptions!$B$26</f>
        <v>164</v>
      </c>
      <c r="D155" s="19" t="s">
        <v>5</v>
      </c>
      <c r="E155" s="7">
        <f>Assumptions!$G$32</f>
        <v>2400</v>
      </c>
      <c r="F155" s="19" t="s">
        <v>6</v>
      </c>
      <c r="G155" s="15"/>
      <c r="H155" s="15"/>
      <c r="I155" s="20">
        <f>A155*C155*E155</f>
        <v>0</v>
      </c>
      <c r="J155"/>
      <c r="K155" s="16">
        <f>S146*(100%-M146)</f>
        <v>0</v>
      </c>
      <c r="L155" s="17" t="s">
        <v>35</v>
      </c>
      <c r="M155" s="18">
        <f>Assumptions!$B$26</f>
        <v>164</v>
      </c>
      <c r="N155" s="19" t="s">
        <v>5</v>
      </c>
      <c r="O155" s="7">
        <f>Assumptions!$G$33</f>
        <v>2600</v>
      </c>
      <c r="P155" s="19" t="s">
        <v>6</v>
      </c>
      <c r="Q155" s="15"/>
      <c r="R155" s="15"/>
      <c r="S155" s="20">
        <f>K155*M155*O155</f>
        <v>0</v>
      </c>
      <c r="T155"/>
      <c r="U155" s="117">
        <f t="shared" si="0"/>
        <v>0</v>
      </c>
      <c r="V155" s="95" t="s">
        <v>35</v>
      </c>
      <c r="W155" s="120">
        <f>Assumptions!$B$26</f>
        <v>164</v>
      </c>
      <c r="X155" s="119" t="s">
        <v>5</v>
      </c>
      <c r="Y155" s="120">
        <f>Assumptions!$G$34</f>
        <v>2600</v>
      </c>
      <c r="Z155" s="119" t="s">
        <v>6</v>
      </c>
      <c r="AA155" s="116"/>
      <c r="AB155" s="116"/>
      <c r="AC155" s="121">
        <f>U155*W155*Y155</f>
        <v>0</v>
      </c>
      <c r="AD155" s="88"/>
      <c r="AE155" s="117">
        <f t="shared" si="1"/>
        <v>0</v>
      </c>
      <c r="AF155" s="95" t="s">
        <v>35</v>
      </c>
      <c r="AG155" s="120">
        <f>Assumptions!$B$26</f>
        <v>164</v>
      </c>
      <c r="AH155" s="119" t="s">
        <v>5</v>
      </c>
      <c r="AI155" s="120">
        <f>Assumptions!$G$35</f>
        <v>2906</v>
      </c>
      <c r="AJ155" s="119" t="s">
        <v>6</v>
      </c>
      <c r="AK155" s="116"/>
      <c r="AL155" s="116"/>
      <c r="AM155" s="121">
        <f>AE155*AG155*AI155</f>
        <v>0</v>
      </c>
    </row>
    <row r="156" spans="1:39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J156"/>
      <c r="K156" s="13"/>
      <c r="L156" s="13"/>
      <c r="M156" s="13"/>
      <c r="N156" s="21"/>
      <c r="O156" s="13"/>
      <c r="P156" s="21"/>
      <c r="Q156" s="13"/>
      <c r="R156" s="13"/>
      <c r="S156" s="22"/>
      <c r="T156"/>
      <c r="U156" s="114"/>
      <c r="V156" s="114"/>
      <c r="W156" s="114"/>
      <c r="X156" s="122"/>
      <c r="Y156" s="114"/>
      <c r="Z156" s="122"/>
      <c r="AA156" s="114"/>
      <c r="AB156" s="114"/>
      <c r="AC156" s="123"/>
      <c r="AD156" s="88"/>
      <c r="AE156" s="114"/>
      <c r="AF156" s="114"/>
      <c r="AG156" s="114"/>
      <c r="AH156" s="122"/>
      <c r="AI156" s="114"/>
      <c r="AJ156" s="122"/>
      <c r="AK156" s="114"/>
      <c r="AL156" s="114"/>
      <c r="AM156" s="123"/>
    </row>
    <row r="157" spans="1:39" ht="11.1" customHeight="1" x14ac:dyDescent="0.25">
      <c r="A157" s="6" t="str">
        <f>Assumptions!$D$12</f>
        <v>Intermediate</v>
      </c>
      <c r="B157" s="6"/>
      <c r="C157" s="9">
        <f>Assumptions!$D$18</f>
        <v>0.6</v>
      </c>
      <c r="D157" s="19" t="s">
        <v>63</v>
      </c>
      <c r="E157" s="15"/>
      <c r="F157" s="19"/>
      <c r="G157" s="15"/>
      <c r="H157" s="15"/>
      <c r="I157" s="23"/>
      <c r="J157"/>
      <c r="K157" s="6" t="str">
        <f>Assumptions!$D$12</f>
        <v>Intermediate</v>
      </c>
      <c r="L157" s="6"/>
      <c r="M157" s="9">
        <f>Assumptions!$D$18</f>
        <v>0.6</v>
      </c>
      <c r="N157" s="19" t="s">
        <v>63</v>
      </c>
      <c r="O157" s="15"/>
      <c r="P157" s="19"/>
      <c r="Q157" s="15"/>
      <c r="R157" s="15"/>
      <c r="S157" s="23"/>
      <c r="T157"/>
      <c r="U157" s="91" t="str">
        <f>Assumptions!$D$12</f>
        <v>Intermediate</v>
      </c>
      <c r="V157" s="91"/>
      <c r="W157" s="107">
        <f>Assumptions!$D$18</f>
        <v>0.6</v>
      </c>
      <c r="X157" s="119" t="s">
        <v>63</v>
      </c>
      <c r="Y157" s="116"/>
      <c r="Z157" s="119"/>
      <c r="AA157" s="116"/>
      <c r="AB157" s="116"/>
      <c r="AC157" s="124"/>
      <c r="AD157" s="88"/>
      <c r="AE157" s="91" t="str">
        <f>Assumptions!$D$12</f>
        <v>Intermediate</v>
      </c>
      <c r="AF157" s="91"/>
      <c r="AG157" s="107">
        <f>Assumptions!$D$18</f>
        <v>0.6</v>
      </c>
      <c r="AH157" s="119" t="s">
        <v>63</v>
      </c>
      <c r="AI157" s="116"/>
      <c r="AJ157" s="119"/>
      <c r="AK157" s="116"/>
      <c r="AL157" s="116"/>
      <c r="AM157" s="124"/>
    </row>
    <row r="158" spans="1:39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1440</v>
      </c>
      <c r="F158" s="19" t="s">
        <v>6</v>
      </c>
      <c r="G158" s="15"/>
      <c r="H158" s="15"/>
      <c r="I158" s="20">
        <f>A158*C158*E158</f>
        <v>0</v>
      </c>
      <c r="J158"/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1620</v>
      </c>
      <c r="P158" s="19" t="s">
        <v>6</v>
      </c>
      <c r="Q158" s="15"/>
      <c r="R158" s="15"/>
      <c r="S158" s="20">
        <f>K158*M158*O158</f>
        <v>0</v>
      </c>
      <c r="T158"/>
      <c r="U158" s="117">
        <f>X146*W147*0.3</f>
        <v>0</v>
      </c>
      <c r="V158" s="95" t="s">
        <v>31</v>
      </c>
      <c r="W158" s="125">
        <f>W151</f>
        <v>65</v>
      </c>
      <c r="X158" s="119" t="s">
        <v>7</v>
      </c>
      <c r="Y158" s="116">
        <f>Y151*W157</f>
        <v>1620</v>
      </c>
      <c r="Z158" s="119" t="s">
        <v>6</v>
      </c>
      <c r="AA158" s="116"/>
      <c r="AB158" s="116"/>
      <c r="AC158" s="121">
        <f>U158*W158*Y158</f>
        <v>0</v>
      </c>
      <c r="AD158" s="88"/>
      <c r="AE158" s="117">
        <f>AH146*AG147*0.3</f>
        <v>0</v>
      </c>
      <c r="AF158" s="95" t="s">
        <v>31</v>
      </c>
      <c r="AG158" s="125">
        <f>AG151</f>
        <v>65</v>
      </c>
      <c r="AH158" s="119" t="s">
        <v>7</v>
      </c>
      <c r="AI158" s="116">
        <f>AI151*AG157</f>
        <v>1711.8</v>
      </c>
      <c r="AJ158" s="119" t="s">
        <v>6</v>
      </c>
      <c r="AK158" s="116"/>
      <c r="AL158" s="116"/>
      <c r="AM158" s="121">
        <f>AE158*AG158*AI158</f>
        <v>0</v>
      </c>
    </row>
    <row r="159" spans="1:39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1530</v>
      </c>
      <c r="F159" s="19" t="s">
        <v>6</v>
      </c>
      <c r="G159" s="15"/>
      <c r="H159" s="15"/>
      <c r="I159" s="20">
        <f>A159*C159*E159</f>
        <v>0</v>
      </c>
      <c r="J159"/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1680</v>
      </c>
      <c r="P159" s="19" t="s">
        <v>6</v>
      </c>
      <c r="Q159" s="15"/>
      <c r="R159" s="15"/>
      <c r="S159" s="20">
        <f>K159*M159*O159</f>
        <v>0</v>
      </c>
      <c r="T159"/>
      <c r="U159" s="117">
        <f>X146*W147*0.5</f>
        <v>0</v>
      </c>
      <c r="V159" s="95" t="s">
        <v>64</v>
      </c>
      <c r="W159" s="125">
        <f>W152</f>
        <v>75</v>
      </c>
      <c r="X159" s="119" t="s">
        <v>7</v>
      </c>
      <c r="Y159" s="116">
        <f>Y152*W157</f>
        <v>1680</v>
      </c>
      <c r="Z159" s="119" t="s">
        <v>6</v>
      </c>
      <c r="AA159" s="116"/>
      <c r="AB159" s="116"/>
      <c r="AC159" s="121">
        <f>U159*W159*Y159</f>
        <v>0</v>
      </c>
      <c r="AD159" s="88"/>
      <c r="AE159" s="117">
        <f>AH146*AG147*0.5</f>
        <v>0</v>
      </c>
      <c r="AF159" s="95" t="s">
        <v>64</v>
      </c>
      <c r="AG159" s="125">
        <f>AG152</f>
        <v>75</v>
      </c>
      <c r="AH159" s="119" t="s">
        <v>7</v>
      </c>
      <c r="AI159" s="116">
        <f>AI152*AG157</f>
        <v>2034</v>
      </c>
      <c r="AJ159" s="119" t="s">
        <v>6</v>
      </c>
      <c r="AK159" s="116"/>
      <c r="AL159" s="116"/>
      <c r="AM159" s="121">
        <f>AE159*AG159*AI159</f>
        <v>0</v>
      </c>
    </row>
    <row r="160" spans="1:39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1485</v>
      </c>
      <c r="F160" s="19" t="s">
        <v>6</v>
      </c>
      <c r="G160" s="15"/>
      <c r="H160" s="15"/>
      <c r="I160" s="20">
        <f>A160*C160*E160</f>
        <v>0</v>
      </c>
      <c r="J160"/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1620</v>
      </c>
      <c r="P160" s="19" t="s">
        <v>6</v>
      </c>
      <c r="Q160" s="15"/>
      <c r="R160" s="15"/>
      <c r="S160" s="20">
        <f>K160*M160*O160</f>
        <v>0</v>
      </c>
      <c r="T160"/>
      <c r="U160" s="117">
        <f>X146*W147*0.2</f>
        <v>0</v>
      </c>
      <c r="V160" s="95" t="s">
        <v>65</v>
      </c>
      <c r="W160" s="125">
        <f>W153</f>
        <v>90</v>
      </c>
      <c r="X160" s="119" t="s">
        <v>7</v>
      </c>
      <c r="Y160" s="116">
        <f>Y153*W157</f>
        <v>1620</v>
      </c>
      <c r="Z160" s="119" t="s">
        <v>6</v>
      </c>
      <c r="AA160" s="116"/>
      <c r="AB160" s="116"/>
      <c r="AC160" s="121">
        <f>U160*W160*Y160</f>
        <v>0</v>
      </c>
      <c r="AD160" s="88"/>
      <c r="AE160" s="117">
        <f>AH146*AG147*0.2</f>
        <v>0</v>
      </c>
      <c r="AF160" s="95" t="s">
        <v>65</v>
      </c>
      <c r="AG160" s="125">
        <f>AG153</f>
        <v>90</v>
      </c>
      <c r="AH160" s="119" t="s">
        <v>7</v>
      </c>
      <c r="AI160" s="116">
        <f>AI153*AG157</f>
        <v>2002.1999999999998</v>
      </c>
      <c r="AJ160" s="119" t="s">
        <v>6</v>
      </c>
      <c r="AK160" s="116"/>
      <c r="AL160" s="116"/>
      <c r="AM160" s="121">
        <f>AE160*AG160*AI160</f>
        <v>0</v>
      </c>
    </row>
    <row r="161" spans="1:39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J161"/>
      <c r="K161" s="25"/>
      <c r="L161" s="13"/>
      <c r="M161" s="26"/>
      <c r="N161" s="21"/>
      <c r="O161" s="13"/>
      <c r="P161" s="21"/>
      <c r="Q161" s="13"/>
      <c r="R161" s="13"/>
      <c r="S161" s="27"/>
      <c r="T161"/>
      <c r="U161" s="126"/>
      <c r="V161" s="114"/>
      <c r="W161" s="127"/>
      <c r="X161" s="122"/>
      <c r="Y161" s="114"/>
      <c r="Z161" s="122"/>
      <c r="AA161" s="114"/>
      <c r="AB161" s="114"/>
      <c r="AC161" s="128"/>
      <c r="AD161" s="88"/>
      <c r="AE161" s="126"/>
      <c r="AF161" s="114"/>
      <c r="AG161" s="127"/>
      <c r="AH161" s="122"/>
      <c r="AI161" s="114"/>
      <c r="AJ161" s="122"/>
      <c r="AK161" s="114"/>
      <c r="AL161" s="114"/>
      <c r="AM161" s="128"/>
    </row>
    <row r="162" spans="1:39" ht="11.1" customHeight="1" x14ac:dyDescent="0.25">
      <c r="A162" s="6" t="str">
        <f>Assumptions!$E$12</f>
        <v>Social Rent</v>
      </c>
      <c r="B162" s="6"/>
      <c r="C162" s="9">
        <f>Assumptions!$E$18</f>
        <v>0.4</v>
      </c>
      <c r="D162" s="19" t="s">
        <v>63</v>
      </c>
      <c r="E162" s="15"/>
      <c r="F162" s="19"/>
      <c r="G162" s="15"/>
      <c r="H162" s="15"/>
      <c r="I162" s="23"/>
      <c r="J162"/>
      <c r="K162" s="6" t="str">
        <f>Assumptions!$E$12</f>
        <v>Social Rent</v>
      </c>
      <c r="L162" s="6"/>
      <c r="M162" s="9">
        <f>Assumptions!$E$18</f>
        <v>0.4</v>
      </c>
      <c r="N162" s="19" t="s">
        <v>63</v>
      </c>
      <c r="O162" s="15"/>
      <c r="P162" s="19"/>
      <c r="Q162" s="15"/>
      <c r="R162" s="15"/>
      <c r="S162" s="23"/>
      <c r="T162"/>
      <c r="U162" s="91" t="str">
        <f>Assumptions!$E$12</f>
        <v>Social Rent</v>
      </c>
      <c r="V162" s="91"/>
      <c r="W162" s="107">
        <f>Assumptions!$E$18</f>
        <v>0.4</v>
      </c>
      <c r="X162" s="119" t="s">
        <v>63</v>
      </c>
      <c r="Y162" s="116"/>
      <c r="Z162" s="119"/>
      <c r="AA162" s="116"/>
      <c r="AB162" s="116"/>
      <c r="AC162" s="124"/>
      <c r="AD162" s="88"/>
      <c r="AE162" s="91" t="str">
        <f>Assumptions!$E$12</f>
        <v>Social Rent</v>
      </c>
      <c r="AF162" s="91"/>
      <c r="AG162" s="107">
        <f>Assumptions!$E$18</f>
        <v>0.4</v>
      </c>
      <c r="AH162" s="119" t="s">
        <v>63</v>
      </c>
      <c r="AI162" s="116"/>
      <c r="AJ162" s="119"/>
      <c r="AK162" s="116"/>
      <c r="AL162" s="116"/>
      <c r="AM162" s="124"/>
    </row>
    <row r="163" spans="1:39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960</v>
      </c>
      <c r="F163" s="19" t="s">
        <v>6</v>
      </c>
      <c r="G163" s="15"/>
      <c r="H163" s="15"/>
      <c r="I163" s="20">
        <f>A163*C163*E163</f>
        <v>0</v>
      </c>
      <c r="J163"/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1080</v>
      </c>
      <c r="P163" s="19" t="s">
        <v>6</v>
      </c>
      <c r="Q163" s="15"/>
      <c r="R163" s="15"/>
      <c r="S163" s="20">
        <f>K163*M163*O163</f>
        <v>0</v>
      </c>
      <c r="T163"/>
      <c r="U163" s="117">
        <f>X146*Y147*0.3</f>
        <v>0</v>
      </c>
      <c r="V163" s="95" t="s">
        <v>31</v>
      </c>
      <c r="W163" s="125">
        <f>W151</f>
        <v>65</v>
      </c>
      <c r="X163" s="119" t="s">
        <v>66</v>
      </c>
      <c r="Y163" s="116">
        <f>Y151*W162</f>
        <v>1080</v>
      </c>
      <c r="Z163" s="119" t="s">
        <v>6</v>
      </c>
      <c r="AA163" s="116"/>
      <c r="AB163" s="116"/>
      <c r="AC163" s="121">
        <f>U163*W163*Y163</f>
        <v>0</v>
      </c>
      <c r="AD163" s="88"/>
      <c r="AE163" s="117">
        <f>AH146*AI147*0.3</f>
        <v>0</v>
      </c>
      <c r="AF163" s="95" t="s">
        <v>31</v>
      </c>
      <c r="AG163" s="125">
        <f>AG151</f>
        <v>65</v>
      </c>
      <c r="AH163" s="119" t="s">
        <v>66</v>
      </c>
      <c r="AI163" s="116">
        <f>AI151*AG162</f>
        <v>1141.2</v>
      </c>
      <c r="AJ163" s="119" t="s">
        <v>6</v>
      </c>
      <c r="AK163" s="116"/>
      <c r="AL163" s="116"/>
      <c r="AM163" s="121">
        <f>AE163*AG163*AI163</f>
        <v>0</v>
      </c>
    </row>
    <row r="164" spans="1:39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1020</v>
      </c>
      <c r="F164" s="19" t="s">
        <v>6</v>
      </c>
      <c r="G164" s="15"/>
      <c r="H164" s="15"/>
      <c r="I164" s="20">
        <f>A164*C164*E164</f>
        <v>0</v>
      </c>
      <c r="J164"/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1120</v>
      </c>
      <c r="P164" s="19" t="s">
        <v>6</v>
      </c>
      <c r="Q164" s="15"/>
      <c r="R164" s="15"/>
      <c r="S164" s="20">
        <f>K164*M164*O164</f>
        <v>0</v>
      </c>
      <c r="T164"/>
      <c r="U164" s="117">
        <f>X146*Y147*0.5</f>
        <v>0</v>
      </c>
      <c r="V164" s="95" t="s">
        <v>64</v>
      </c>
      <c r="W164" s="125">
        <f>W152</f>
        <v>75</v>
      </c>
      <c r="X164" s="119" t="s">
        <v>66</v>
      </c>
      <c r="Y164" s="116">
        <f>Y152*W162</f>
        <v>1120</v>
      </c>
      <c r="Z164" s="119" t="s">
        <v>6</v>
      </c>
      <c r="AA164" s="116"/>
      <c r="AB164" s="116"/>
      <c r="AC164" s="121">
        <f>U164*W164*Y164</f>
        <v>0</v>
      </c>
      <c r="AD164" s="88"/>
      <c r="AE164" s="117">
        <f>AH146*AI147*0.5</f>
        <v>0</v>
      </c>
      <c r="AF164" s="95" t="s">
        <v>64</v>
      </c>
      <c r="AG164" s="125">
        <f>AG152</f>
        <v>75</v>
      </c>
      <c r="AH164" s="119" t="s">
        <v>66</v>
      </c>
      <c r="AI164" s="116">
        <f>AI152*AG162</f>
        <v>1356</v>
      </c>
      <c r="AJ164" s="119" t="s">
        <v>6</v>
      </c>
      <c r="AK164" s="116"/>
      <c r="AL164" s="116"/>
      <c r="AM164" s="121">
        <f>AE164*AG164*AI164</f>
        <v>0</v>
      </c>
    </row>
    <row r="165" spans="1:39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990</v>
      </c>
      <c r="F165" s="19" t="s">
        <v>6</v>
      </c>
      <c r="G165" s="15"/>
      <c r="H165" s="15"/>
      <c r="I165" s="20">
        <f>A165*C165*E165</f>
        <v>0</v>
      </c>
      <c r="J165"/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1080</v>
      </c>
      <c r="P165" s="19" t="s">
        <v>6</v>
      </c>
      <c r="Q165" s="15"/>
      <c r="R165" s="15"/>
      <c r="S165" s="20">
        <f>K165*M165*O165</f>
        <v>0</v>
      </c>
      <c r="T165"/>
      <c r="U165" s="117">
        <f>X146*Y147*0.2</f>
        <v>0</v>
      </c>
      <c r="V165" s="95" t="s">
        <v>65</v>
      </c>
      <c r="W165" s="125">
        <f>W153</f>
        <v>90</v>
      </c>
      <c r="X165" s="119" t="s">
        <v>66</v>
      </c>
      <c r="Y165" s="116">
        <f>Y153*W162</f>
        <v>1080</v>
      </c>
      <c r="Z165" s="119" t="s">
        <v>6</v>
      </c>
      <c r="AA165" s="116"/>
      <c r="AB165" s="116"/>
      <c r="AC165" s="121">
        <f>U165*W165*Y165</f>
        <v>0</v>
      </c>
      <c r="AD165" s="88"/>
      <c r="AE165" s="117">
        <f>AH146*AI147*0.2</f>
        <v>0</v>
      </c>
      <c r="AF165" s="95" t="s">
        <v>65</v>
      </c>
      <c r="AG165" s="125">
        <f>AG153</f>
        <v>90</v>
      </c>
      <c r="AH165" s="119" t="s">
        <v>66</v>
      </c>
      <c r="AI165" s="116">
        <f>AI153*AG162</f>
        <v>1334.8000000000002</v>
      </c>
      <c r="AJ165" s="119" t="s">
        <v>6</v>
      </c>
      <c r="AK165" s="116"/>
      <c r="AL165" s="116"/>
      <c r="AM165" s="121">
        <f>AE165*AG165*AI165</f>
        <v>0</v>
      </c>
    </row>
    <row r="166" spans="1:39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J166"/>
      <c r="K166" s="25"/>
      <c r="L166" s="13"/>
      <c r="M166" s="26"/>
      <c r="N166" s="21"/>
      <c r="O166" s="13"/>
      <c r="P166" s="21"/>
      <c r="Q166" s="13"/>
      <c r="R166" s="13"/>
      <c r="S166" s="27"/>
      <c r="T166"/>
      <c r="U166" s="126"/>
      <c r="V166" s="114"/>
      <c r="W166" s="127"/>
      <c r="X166" s="122"/>
      <c r="Y166" s="114"/>
      <c r="Z166" s="122"/>
      <c r="AA166" s="114"/>
      <c r="AB166" s="114"/>
      <c r="AC166" s="128"/>
      <c r="AD166" s="88"/>
      <c r="AE166" s="126"/>
      <c r="AF166" s="114"/>
      <c r="AG166" s="127"/>
      <c r="AH166" s="122"/>
      <c r="AI166" s="114"/>
      <c r="AJ166" s="122"/>
      <c r="AK166" s="114"/>
      <c r="AL166" s="114"/>
      <c r="AM166" s="128"/>
    </row>
    <row r="167" spans="1:39" ht="11.1" customHeight="1" x14ac:dyDescent="0.25">
      <c r="A167" s="6" t="str">
        <f>Assumptions!$F$12</f>
        <v>Affordable Rent</v>
      </c>
      <c r="B167" s="6"/>
      <c r="C167" s="9">
        <f>Assumptions!$F$18</f>
        <v>0.5</v>
      </c>
      <c r="D167" s="19" t="s">
        <v>63</v>
      </c>
      <c r="E167" s="15"/>
      <c r="F167" s="19"/>
      <c r="G167" s="15"/>
      <c r="H167" s="15"/>
      <c r="I167" s="23"/>
      <c r="J167"/>
      <c r="K167" s="6" t="str">
        <f>Assumptions!$F$12</f>
        <v>Affordable Rent</v>
      </c>
      <c r="L167" s="6"/>
      <c r="M167" s="9">
        <f>Assumptions!$F$18</f>
        <v>0.5</v>
      </c>
      <c r="N167" s="19" t="s">
        <v>63</v>
      </c>
      <c r="O167" s="15"/>
      <c r="P167" s="19"/>
      <c r="Q167" s="15"/>
      <c r="R167" s="15"/>
      <c r="S167" s="23"/>
      <c r="T167"/>
      <c r="U167" s="91" t="str">
        <f>Assumptions!$F$12</f>
        <v>Affordable Rent</v>
      </c>
      <c r="V167" s="91"/>
      <c r="W167" s="107">
        <f>Assumptions!$F$18</f>
        <v>0.5</v>
      </c>
      <c r="X167" s="119" t="s">
        <v>63</v>
      </c>
      <c r="Y167" s="116"/>
      <c r="Z167" s="119"/>
      <c r="AA167" s="116"/>
      <c r="AB167" s="116"/>
      <c r="AC167" s="124"/>
      <c r="AD167" s="88"/>
      <c r="AE167" s="91" t="str">
        <f>Assumptions!$F$12</f>
        <v>Affordable Rent</v>
      </c>
      <c r="AF167" s="91"/>
      <c r="AG167" s="107">
        <f>Assumptions!$F$18</f>
        <v>0.5</v>
      </c>
      <c r="AH167" s="119" t="s">
        <v>63</v>
      </c>
      <c r="AI167" s="116"/>
      <c r="AJ167" s="119"/>
      <c r="AK167" s="116"/>
      <c r="AL167" s="116"/>
      <c r="AM167" s="124"/>
    </row>
    <row r="168" spans="1:39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1200</v>
      </c>
      <c r="F168" s="19" t="s">
        <v>6</v>
      </c>
      <c r="G168" s="15"/>
      <c r="H168" s="15"/>
      <c r="I168" s="20">
        <f>A168*C168*E168</f>
        <v>0</v>
      </c>
      <c r="J168"/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1350</v>
      </c>
      <c r="P168" s="19" t="s">
        <v>6</v>
      </c>
      <c r="Q168" s="15"/>
      <c r="R168" s="15"/>
      <c r="S168" s="20">
        <f>K168*M168*O168</f>
        <v>0</v>
      </c>
      <c r="T168"/>
      <c r="U168" s="117">
        <f>X146*AA147*0.3</f>
        <v>0</v>
      </c>
      <c r="V168" s="95" t="s">
        <v>31</v>
      </c>
      <c r="W168" s="125">
        <f>W151</f>
        <v>65</v>
      </c>
      <c r="X168" s="119" t="s">
        <v>66</v>
      </c>
      <c r="Y168" s="116">
        <f>Y151*W167</f>
        <v>1350</v>
      </c>
      <c r="Z168" s="119" t="s">
        <v>6</v>
      </c>
      <c r="AA168" s="116"/>
      <c r="AB168" s="116"/>
      <c r="AC168" s="121">
        <f>U168*W168*Y168</f>
        <v>0</v>
      </c>
      <c r="AD168" s="88"/>
      <c r="AE168" s="117">
        <f>AH146*AK147*0.3</f>
        <v>0</v>
      </c>
      <c r="AF168" s="95" t="s">
        <v>31</v>
      </c>
      <c r="AG168" s="125">
        <f>AG151</f>
        <v>65</v>
      </c>
      <c r="AH168" s="119" t="s">
        <v>66</v>
      </c>
      <c r="AI168" s="116">
        <f>AI151*AG167</f>
        <v>1426.5</v>
      </c>
      <c r="AJ168" s="119" t="s">
        <v>6</v>
      </c>
      <c r="AK168" s="116"/>
      <c r="AL168" s="116"/>
      <c r="AM168" s="121">
        <f>AE168*AG168*AI168</f>
        <v>0</v>
      </c>
    </row>
    <row r="169" spans="1:39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1275</v>
      </c>
      <c r="F169" s="19" t="s">
        <v>6</v>
      </c>
      <c r="G169" s="15"/>
      <c r="H169" s="15"/>
      <c r="I169" s="20">
        <f>A169*C169*E169</f>
        <v>0</v>
      </c>
      <c r="J169"/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1400</v>
      </c>
      <c r="P169" s="19" t="s">
        <v>6</v>
      </c>
      <c r="Q169" s="15"/>
      <c r="R169" s="15"/>
      <c r="S169" s="20">
        <f>K169*M169*O169</f>
        <v>0</v>
      </c>
      <c r="T169"/>
      <c r="U169" s="117">
        <f>X146*AA147*0.5</f>
        <v>0</v>
      </c>
      <c r="V169" s="95" t="s">
        <v>64</v>
      </c>
      <c r="W169" s="125">
        <f>W152</f>
        <v>75</v>
      </c>
      <c r="X169" s="119" t="s">
        <v>66</v>
      </c>
      <c r="Y169" s="116">
        <f>Y152*W167</f>
        <v>1400</v>
      </c>
      <c r="Z169" s="119" t="s">
        <v>6</v>
      </c>
      <c r="AA169" s="116"/>
      <c r="AB169" s="116"/>
      <c r="AC169" s="121">
        <f>U169*W169*Y169</f>
        <v>0</v>
      </c>
      <c r="AD169" s="88"/>
      <c r="AE169" s="117">
        <f>AH146*AK147*0.5</f>
        <v>0</v>
      </c>
      <c r="AF169" s="95" t="s">
        <v>64</v>
      </c>
      <c r="AG169" s="125">
        <f>AG152</f>
        <v>75</v>
      </c>
      <c r="AH169" s="119" t="s">
        <v>66</v>
      </c>
      <c r="AI169" s="116">
        <f>AI152*AG167</f>
        <v>1695</v>
      </c>
      <c r="AJ169" s="119" t="s">
        <v>6</v>
      </c>
      <c r="AK169" s="116"/>
      <c r="AL169" s="116"/>
      <c r="AM169" s="121">
        <f>AE169*AG169*AI169</f>
        <v>0</v>
      </c>
    </row>
    <row r="170" spans="1:39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1237.5</v>
      </c>
      <c r="F170" s="19" t="s">
        <v>6</v>
      </c>
      <c r="G170" s="15"/>
      <c r="H170" s="15"/>
      <c r="I170" s="20">
        <f>A170*C170*E170</f>
        <v>0</v>
      </c>
      <c r="J170"/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1350</v>
      </c>
      <c r="P170" s="19" t="s">
        <v>6</v>
      </c>
      <c r="Q170" s="15"/>
      <c r="R170" s="15"/>
      <c r="S170" s="20">
        <f>K170*M170*O170</f>
        <v>0</v>
      </c>
      <c r="T170"/>
      <c r="U170" s="117">
        <f>X146*AA147*0.2</f>
        <v>0</v>
      </c>
      <c r="V170" s="95" t="s">
        <v>65</v>
      </c>
      <c r="W170" s="125">
        <f>W153</f>
        <v>90</v>
      </c>
      <c r="X170" s="119" t="s">
        <v>66</v>
      </c>
      <c r="Y170" s="116">
        <f>Y153*W167</f>
        <v>1350</v>
      </c>
      <c r="Z170" s="119" t="s">
        <v>6</v>
      </c>
      <c r="AA170" s="116"/>
      <c r="AB170" s="116"/>
      <c r="AC170" s="121">
        <f>U170*W170*Y170</f>
        <v>0</v>
      </c>
      <c r="AD170" s="88"/>
      <c r="AE170" s="117">
        <f>AH146*AK147*0.2</f>
        <v>0</v>
      </c>
      <c r="AF170" s="95" t="s">
        <v>65</v>
      </c>
      <c r="AG170" s="125">
        <f>AG153</f>
        <v>90</v>
      </c>
      <c r="AH170" s="119" t="s">
        <v>66</v>
      </c>
      <c r="AI170" s="116">
        <f>AI153*AG167</f>
        <v>1668.5</v>
      </c>
      <c r="AJ170" s="119" t="s">
        <v>6</v>
      </c>
      <c r="AK170" s="116"/>
      <c r="AL170" s="116"/>
      <c r="AM170" s="121">
        <f>AE170*AG170*AI170</f>
        <v>0</v>
      </c>
    </row>
    <row r="171" spans="1:39" ht="11.1" customHeight="1" x14ac:dyDescent="0.25">
      <c r="A171" s="28">
        <f>SUM(A151:A170)</f>
        <v>1</v>
      </c>
      <c r="B171" s="21" t="s">
        <v>67</v>
      </c>
      <c r="C171" s="13"/>
      <c r="D171" s="13"/>
      <c r="E171" s="13"/>
      <c r="F171" s="13"/>
      <c r="G171" s="13"/>
      <c r="H171" s="13"/>
      <c r="I171" s="22"/>
      <c r="J171"/>
      <c r="K171" s="28">
        <f>SUM(K151:K170)</f>
        <v>1</v>
      </c>
      <c r="L171" s="21" t="s">
        <v>67</v>
      </c>
      <c r="M171" s="13"/>
      <c r="N171" s="13"/>
      <c r="O171" s="13"/>
      <c r="P171" s="13"/>
      <c r="Q171" s="13"/>
      <c r="R171" s="13"/>
      <c r="S171" s="22"/>
      <c r="T171"/>
      <c r="U171" s="129">
        <f>SUM(U151:U170)</f>
        <v>1</v>
      </c>
      <c r="V171" s="122" t="s">
        <v>67</v>
      </c>
      <c r="W171" s="114"/>
      <c r="X171" s="114"/>
      <c r="Y171" s="114"/>
      <c r="Z171" s="114"/>
      <c r="AA171" s="114"/>
      <c r="AB171" s="114"/>
      <c r="AC171" s="123"/>
      <c r="AD171" s="88"/>
      <c r="AE171" s="129">
        <f>SUM(AE151:AE170)</f>
        <v>1</v>
      </c>
      <c r="AF171" s="122" t="s">
        <v>67</v>
      </c>
      <c r="AG171" s="114"/>
      <c r="AH171" s="114"/>
      <c r="AI171" s="114"/>
      <c r="AJ171" s="114"/>
      <c r="AK171" s="114"/>
      <c r="AL171" s="114"/>
      <c r="AM171" s="123"/>
    </row>
    <row r="172" spans="1:39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297000</v>
      </c>
      <c r="J172"/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324000</v>
      </c>
      <c r="T172"/>
      <c r="U172" s="113" t="s">
        <v>4</v>
      </c>
      <c r="V172" s="114"/>
      <c r="W172" s="114"/>
      <c r="X172" s="114"/>
      <c r="Y172" s="114"/>
      <c r="Z172" s="114"/>
      <c r="AA172" s="114"/>
      <c r="AB172" s="114"/>
      <c r="AC172" s="130">
        <f>SUM(AC151:AC170)</f>
        <v>324000</v>
      </c>
      <c r="AD172" s="88"/>
      <c r="AE172" s="113" t="s">
        <v>4</v>
      </c>
      <c r="AF172" s="114"/>
      <c r="AG172" s="114"/>
      <c r="AH172" s="114"/>
      <c r="AI172" s="114"/>
      <c r="AJ172" s="114"/>
      <c r="AK172" s="114"/>
      <c r="AL172" s="114"/>
      <c r="AM172" s="130">
        <f>SUM(AM151:AM170)</f>
        <v>374640</v>
      </c>
    </row>
    <row r="173" spans="1:39" ht="11.1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</row>
    <row r="174" spans="1:39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J174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T174"/>
      <c r="U174" s="113" t="s">
        <v>8</v>
      </c>
      <c r="V174" s="114"/>
      <c r="W174" s="114"/>
      <c r="X174" s="114"/>
      <c r="Y174" s="114"/>
      <c r="Z174" s="114"/>
      <c r="AA174" s="114"/>
      <c r="AB174" s="114"/>
      <c r="AC174" s="128"/>
      <c r="AD174" s="88"/>
      <c r="AE174" s="113" t="s">
        <v>8</v>
      </c>
      <c r="AF174" s="114"/>
      <c r="AG174" s="114"/>
      <c r="AH174" s="114"/>
      <c r="AI174" s="114"/>
      <c r="AJ174" s="114"/>
      <c r="AK174" s="114"/>
      <c r="AL174" s="114"/>
      <c r="AM174" s="128"/>
    </row>
    <row r="175" spans="1:39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J175"/>
      <c r="K175" s="5"/>
      <c r="L175" s="17"/>
      <c r="M175" s="30"/>
      <c r="N175" s="19"/>
      <c r="O175" s="7"/>
      <c r="P175" s="19"/>
      <c r="Q175" s="15"/>
      <c r="R175" s="15"/>
      <c r="S175" s="20"/>
      <c r="T175"/>
      <c r="U175" s="90" t="s">
        <v>9</v>
      </c>
      <c r="V175" s="95"/>
      <c r="W175" s="131"/>
      <c r="X175" s="119"/>
      <c r="Y175" s="120"/>
      <c r="Z175" s="119"/>
      <c r="AA175" s="116"/>
      <c r="AB175" s="116"/>
      <c r="AC175" s="121"/>
      <c r="AD175" s="88"/>
      <c r="AE175" s="90" t="s">
        <v>9</v>
      </c>
      <c r="AF175" s="95"/>
      <c r="AG175" s="131"/>
      <c r="AH175" s="119"/>
      <c r="AI175" s="120"/>
      <c r="AJ175" s="119"/>
      <c r="AK175" s="116"/>
      <c r="AL175" s="116"/>
      <c r="AM175" s="121"/>
    </row>
    <row r="176" spans="1:39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J176"/>
      <c r="K176" s="6"/>
      <c r="L176" s="17"/>
      <c r="M176" s="30"/>
      <c r="N176" s="19"/>
      <c r="O176" s="7"/>
      <c r="P176" s="19"/>
      <c r="Q176" s="15"/>
      <c r="R176" s="15"/>
      <c r="S176" s="20"/>
      <c r="T176"/>
      <c r="U176" s="91"/>
      <c r="V176" s="95"/>
      <c r="W176" s="131"/>
      <c r="X176" s="119"/>
      <c r="Y176" s="120"/>
      <c r="Z176" s="119"/>
      <c r="AA176" s="116"/>
      <c r="AB176" s="116"/>
      <c r="AC176" s="121"/>
      <c r="AD176" s="88"/>
      <c r="AE176" s="91"/>
      <c r="AF176" s="95"/>
      <c r="AG176" s="131"/>
      <c r="AH176" s="119"/>
      <c r="AI176" s="120"/>
      <c r="AJ176" s="119"/>
      <c r="AK176" s="116"/>
      <c r="AL176" s="116"/>
      <c r="AM176" s="121"/>
    </row>
    <row r="177" spans="1:39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J177"/>
      <c r="K177" s="6"/>
      <c r="L177" s="17"/>
      <c r="M177" s="30"/>
      <c r="N177" s="19"/>
      <c r="O177" s="7"/>
      <c r="P177" s="19"/>
      <c r="Q177" s="15"/>
      <c r="R177" s="15"/>
      <c r="S177" s="20"/>
      <c r="T177"/>
      <c r="U177" s="91"/>
      <c r="V177" s="95"/>
      <c r="W177" s="131"/>
      <c r="X177" s="119"/>
      <c r="Y177" s="120"/>
      <c r="Z177" s="119"/>
      <c r="AA177" s="116"/>
      <c r="AB177" s="116"/>
      <c r="AC177" s="121"/>
      <c r="AD177" s="88"/>
      <c r="AE177" s="91"/>
      <c r="AF177" s="95"/>
      <c r="AG177" s="131"/>
      <c r="AH177" s="119"/>
      <c r="AI177" s="120"/>
      <c r="AJ177" s="119"/>
      <c r="AK177" s="116"/>
      <c r="AL177" s="116"/>
      <c r="AM177" s="121"/>
    </row>
    <row r="178" spans="1:39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J178"/>
      <c r="K178" s="6"/>
      <c r="L178" s="17"/>
      <c r="M178" s="30"/>
      <c r="N178" s="19"/>
      <c r="O178" s="7"/>
      <c r="P178" s="19"/>
      <c r="Q178" s="15"/>
      <c r="R178" s="15"/>
      <c r="S178" s="20"/>
      <c r="T178"/>
      <c r="U178" s="91"/>
      <c r="V178" s="95"/>
      <c r="W178" s="131"/>
      <c r="X178" s="119"/>
      <c r="Y178" s="120"/>
      <c r="Z178" s="119"/>
      <c r="AA178" s="116"/>
      <c r="AB178" s="116"/>
      <c r="AC178" s="121"/>
      <c r="AD178" s="88"/>
      <c r="AE178" s="91"/>
      <c r="AF178" s="95"/>
      <c r="AG178" s="131"/>
      <c r="AH178" s="119"/>
      <c r="AI178" s="120"/>
      <c r="AJ178" s="119"/>
      <c r="AK178" s="116"/>
      <c r="AL178" s="116"/>
      <c r="AM178" s="121"/>
    </row>
    <row r="179" spans="1:39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J179"/>
      <c r="K179" s="1"/>
      <c r="L179" s="17"/>
      <c r="M179" s="30"/>
      <c r="N179" s="19"/>
      <c r="O179" s="7"/>
      <c r="P179" s="19"/>
      <c r="Q179" s="61"/>
      <c r="R179" s="62"/>
      <c r="S179" s="20"/>
      <c r="T179"/>
      <c r="U179" s="111"/>
      <c r="V179" s="95"/>
      <c r="W179" s="131"/>
      <c r="X179" s="119"/>
      <c r="Y179" s="120"/>
      <c r="Z179" s="119"/>
      <c r="AA179" s="133"/>
      <c r="AB179" s="134"/>
      <c r="AC179" s="121"/>
      <c r="AD179" s="88"/>
      <c r="AE179" s="111"/>
      <c r="AF179" s="95"/>
      <c r="AG179" s="131"/>
      <c r="AH179" s="119"/>
      <c r="AI179" s="120"/>
      <c r="AJ179" s="119"/>
      <c r="AK179" s="133"/>
      <c r="AL179" s="134"/>
      <c r="AM179" s="121"/>
    </row>
    <row r="180" spans="1:39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J180"/>
      <c r="K180" s="6"/>
      <c r="L180" s="6"/>
      <c r="M180" s="15"/>
      <c r="N180" s="31"/>
      <c r="O180" s="32"/>
      <c r="P180" s="19"/>
      <c r="Q180" s="15"/>
      <c r="R180" s="15"/>
      <c r="S180" s="20"/>
      <c r="T180"/>
      <c r="U180" s="91"/>
      <c r="V180" s="91"/>
      <c r="W180" s="116"/>
      <c r="X180" s="135"/>
      <c r="Y180" s="136"/>
      <c r="Z180" s="119"/>
      <c r="AA180" s="116"/>
      <c r="AB180" s="116"/>
      <c r="AC180" s="121"/>
      <c r="AD180" s="88"/>
      <c r="AE180" s="91"/>
      <c r="AF180" s="91"/>
      <c r="AG180" s="116"/>
      <c r="AH180" s="135"/>
      <c r="AI180" s="136"/>
      <c r="AJ180" s="119"/>
      <c r="AK180" s="116"/>
      <c r="AL180" s="116"/>
      <c r="AM180" s="121"/>
    </row>
    <row r="181" spans="1:39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J181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T181"/>
      <c r="U181" s="113" t="s">
        <v>10</v>
      </c>
      <c r="V181" s="114"/>
      <c r="W181" s="114"/>
      <c r="X181" s="122"/>
      <c r="Y181" s="114"/>
      <c r="Z181" s="122"/>
      <c r="AA181" s="114"/>
      <c r="AB181" s="114"/>
      <c r="AC181" s="128"/>
      <c r="AD181" s="88"/>
      <c r="AE181" s="113" t="s">
        <v>10</v>
      </c>
      <c r="AF181" s="114"/>
      <c r="AG181" s="114"/>
      <c r="AH181" s="122"/>
      <c r="AI181" s="114"/>
      <c r="AJ181" s="122"/>
      <c r="AK181" s="114"/>
      <c r="AL181" s="114"/>
      <c r="AM181" s="128"/>
    </row>
    <row r="182" spans="1:39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1890.6</v>
      </c>
      <c r="F182" s="119" t="s">
        <v>6</v>
      </c>
      <c r="G182" s="138"/>
      <c r="H182" s="119"/>
      <c r="I182" s="121">
        <f>A182*C182*E182</f>
        <v>0</v>
      </c>
      <c r="J182"/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1890.6</v>
      </c>
      <c r="P182" s="119" t="s">
        <v>6</v>
      </c>
      <c r="Q182" s="138"/>
      <c r="R182" s="119"/>
      <c r="S182" s="121">
        <f>K182*M182*O182</f>
        <v>0</v>
      </c>
      <c r="T182"/>
      <c r="U182" s="117">
        <f>U151+U158+U163+U168</f>
        <v>0</v>
      </c>
      <c r="V182" s="95" t="s">
        <v>31</v>
      </c>
      <c r="W182" s="116">
        <f>W151</f>
        <v>65</v>
      </c>
      <c r="X182" s="119" t="s">
        <v>66</v>
      </c>
      <c r="Y182" s="120">
        <f>Assumptions!$G$22*Assumptions!$D$22</f>
        <v>1890.6</v>
      </c>
      <c r="Z182" s="119" t="s">
        <v>6</v>
      </c>
      <c r="AA182" s="138"/>
      <c r="AB182" s="119"/>
      <c r="AC182" s="121">
        <f>U182*W182*Y182</f>
        <v>0</v>
      </c>
      <c r="AD182" s="88"/>
      <c r="AE182" s="117">
        <f>AE151+AE158+AE163+AE168</f>
        <v>0</v>
      </c>
      <c r="AF182" s="95" t="s">
        <v>31</v>
      </c>
      <c r="AG182" s="116">
        <f>AG151</f>
        <v>65</v>
      </c>
      <c r="AH182" s="119" t="s">
        <v>66</v>
      </c>
      <c r="AI182" s="120">
        <f>Assumptions!$G$22*Assumptions!$D$22</f>
        <v>1890.6</v>
      </c>
      <c r="AJ182" s="119" t="s">
        <v>6</v>
      </c>
      <c r="AK182" s="138"/>
      <c r="AL182" s="119"/>
      <c r="AM182" s="121">
        <f>AE182*AG182*AI182</f>
        <v>0</v>
      </c>
    </row>
    <row r="183" spans="1:39" ht="11.1" customHeight="1" x14ac:dyDescent="0.25">
      <c r="A183" s="16">
        <f>A152+A159+A164+A169</f>
        <v>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1120</v>
      </c>
      <c r="F183" s="19" t="s">
        <v>6</v>
      </c>
      <c r="G183" s="15"/>
      <c r="H183" s="15"/>
      <c r="I183" s="20">
        <f>A183*C183*E183</f>
        <v>0</v>
      </c>
      <c r="J183"/>
      <c r="K183" s="16">
        <f>K152+K159+K164+K169</f>
        <v>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1120</v>
      </c>
      <c r="P183" s="19" t="s">
        <v>6</v>
      </c>
      <c r="Q183" s="15"/>
      <c r="R183" s="15"/>
      <c r="S183" s="20">
        <f>K183*M183*O183</f>
        <v>0</v>
      </c>
      <c r="T183"/>
      <c r="U183" s="117">
        <f>U152+U159+U164+U169</f>
        <v>0</v>
      </c>
      <c r="V183" s="95" t="s">
        <v>74</v>
      </c>
      <c r="W183" s="116">
        <f>W152</f>
        <v>75</v>
      </c>
      <c r="X183" s="119" t="s">
        <v>66</v>
      </c>
      <c r="Y183" s="120">
        <f>Assumptions!$G$23</f>
        <v>1120</v>
      </c>
      <c r="Z183" s="119" t="s">
        <v>6</v>
      </c>
      <c r="AA183" s="116"/>
      <c r="AB183" s="116"/>
      <c r="AC183" s="121">
        <f>U183*W183*Y183</f>
        <v>0</v>
      </c>
      <c r="AD183" s="88"/>
      <c r="AE183" s="117">
        <f>AE152+AE159+AE164+AE169</f>
        <v>0</v>
      </c>
      <c r="AF183" s="95" t="s">
        <v>74</v>
      </c>
      <c r="AG183" s="116">
        <f>AG152</f>
        <v>75</v>
      </c>
      <c r="AH183" s="119" t="s">
        <v>66</v>
      </c>
      <c r="AI183" s="120">
        <f>Assumptions!$G$23</f>
        <v>1120</v>
      </c>
      <c r="AJ183" s="119" t="s">
        <v>6</v>
      </c>
      <c r="AK183" s="116"/>
      <c r="AL183" s="116"/>
      <c r="AM183" s="121">
        <f>AE183*AG183*AI183</f>
        <v>0</v>
      </c>
    </row>
    <row r="184" spans="1:39" ht="11.1" customHeight="1" x14ac:dyDescent="0.25">
      <c r="A184" s="16">
        <f>A153+A160+A165+A170</f>
        <v>0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1120</v>
      </c>
      <c r="F184" s="19" t="s">
        <v>6</v>
      </c>
      <c r="G184" s="15"/>
      <c r="H184" s="15"/>
      <c r="I184" s="20">
        <f>A184*C184*E184</f>
        <v>0</v>
      </c>
      <c r="J184"/>
      <c r="K184" s="16">
        <f>K153+K160+K165+K170</f>
        <v>0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1120</v>
      </c>
      <c r="P184" s="19" t="s">
        <v>6</v>
      </c>
      <c r="Q184" s="15"/>
      <c r="R184" s="15"/>
      <c r="S184" s="20">
        <f>K184*M184*O184</f>
        <v>0</v>
      </c>
      <c r="T184"/>
      <c r="U184" s="117">
        <f>U153+U160+U165+U170</f>
        <v>0</v>
      </c>
      <c r="V184" s="95" t="s">
        <v>75</v>
      </c>
      <c r="W184" s="116">
        <f>W153</f>
        <v>90</v>
      </c>
      <c r="X184" s="119" t="s">
        <v>7</v>
      </c>
      <c r="Y184" s="120">
        <f>Assumptions!$G$24</f>
        <v>1120</v>
      </c>
      <c r="Z184" s="119" t="s">
        <v>6</v>
      </c>
      <c r="AA184" s="116"/>
      <c r="AB184" s="116"/>
      <c r="AC184" s="121">
        <f>U184*W184*Y184</f>
        <v>0</v>
      </c>
      <c r="AD184" s="88"/>
      <c r="AE184" s="117">
        <f>AE153+AE160+AE165+AE170</f>
        <v>0</v>
      </c>
      <c r="AF184" s="95" t="s">
        <v>75</v>
      </c>
      <c r="AG184" s="116">
        <f>AG153</f>
        <v>90</v>
      </c>
      <c r="AH184" s="119" t="s">
        <v>7</v>
      </c>
      <c r="AI184" s="120">
        <f>Assumptions!$G$24</f>
        <v>1120</v>
      </c>
      <c r="AJ184" s="119" t="s">
        <v>6</v>
      </c>
      <c r="AK184" s="116"/>
      <c r="AL184" s="116"/>
      <c r="AM184" s="121">
        <f>AE184*AG184*AI184</f>
        <v>0</v>
      </c>
    </row>
    <row r="185" spans="1:39" ht="11.1" customHeight="1" x14ac:dyDescent="0.25">
      <c r="A185" s="16">
        <f>A154</f>
        <v>1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1120</v>
      </c>
      <c r="F185" s="19" t="s">
        <v>6</v>
      </c>
      <c r="G185" s="15"/>
      <c r="H185" s="15"/>
      <c r="I185" s="20">
        <f>A185*C185*E185</f>
        <v>134400</v>
      </c>
      <c r="J185"/>
      <c r="K185" s="16">
        <f>K154</f>
        <v>1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1120</v>
      </c>
      <c r="P185" s="19" t="s">
        <v>6</v>
      </c>
      <c r="Q185" s="15"/>
      <c r="R185" s="15"/>
      <c r="S185" s="20">
        <f>K185*M185*O185</f>
        <v>134400</v>
      </c>
      <c r="T185"/>
      <c r="U185" s="117">
        <f>U154</f>
        <v>1</v>
      </c>
      <c r="V185" s="95" t="s">
        <v>76</v>
      </c>
      <c r="W185" s="116">
        <f>W154</f>
        <v>120</v>
      </c>
      <c r="X185" s="119" t="s">
        <v>5</v>
      </c>
      <c r="Y185" s="120">
        <f>Assumptions!$G$25</f>
        <v>1120</v>
      </c>
      <c r="Z185" s="119" t="s">
        <v>6</v>
      </c>
      <c r="AA185" s="116"/>
      <c r="AB185" s="116"/>
      <c r="AC185" s="121">
        <f>U185*W185*Y185</f>
        <v>134400</v>
      </c>
      <c r="AD185" s="88"/>
      <c r="AE185" s="117">
        <f>AE154</f>
        <v>1</v>
      </c>
      <c r="AF185" s="95" t="s">
        <v>76</v>
      </c>
      <c r="AG185" s="116">
        <f>AG154</f>
        <v>120</v>
      </c>
      <c r="AH185" s="119" t="s">
        <v>5</v>
      </c>
      <c r="AI185" s="120">
        <f>Assumptions!$G$25</f>
        <v>1120</v>
      </c>
      <c r="AJ185" s="119" t="s">
        <v>6</v>
      </c>
      <c r="AK185" s="116"/>
      <c r="AL185" s="116"/>
      <c r="AM185" s="121">
        <f>AE185*AG185*AI185</f>
        <v>134400</v>
      </c>
    </row>
    <row r="186" spans="1:39" ht="11.1" customHeight="1" x14ac:dyDescent="0.25">
      <c r="A186" s="16">
        <f>A155</f>
        <v>0</v>
      </c>
      <c r="B186" s="17" t="s">
        <v>77</v>
      </c>
      <c r="C186" s="15">
        <f>C155</f>
        <v>164</v>
      </c>
      <c r="D186" s="19" t="s">
        <v>7</v>
      </c>
      <c r="E186" s="7">
        <f>Assumptions!$G$26</f>
        <v>1120</v>
      </c>
      <c r="F186" s="19" t="s">
        <v>6</v>
      </c>
      <c r="G186" s="15"/>
      <c r="H186" s="15"/>
      <c r="I186" s="20">
        <f>A186*C186*E186</f>
        <v>0</v>
      </c>
      <c r="J186"/>
      <c r="K186" s="16">
        <f>K155</f>
        <v>0</v>
      </c>
      <c r="L186" s="17" t="s">
        <v>77</v>
      </c>
      <c r="M186" s="15">
        <f>M155</f>
        <v>164</v>
      </c>
      <c r="N186" s="19" t="s">
        <v>7</v>
      </c>
      <c r="O186" s="7">
        <f>Assumptions!$G$26</f>
        <v>1120</v>
      </c>
      <c r="P186" s="19" t="s">
        <v>6</v>
      </c>
      <c r="Q186" s="15"/>
      <c r="R186" s="15"/>
      <c r="S186" s="20">
        <f>K186*M186*O186</f>
        <v>0</v>
      </c>
      <c r="T186"/>
      <c r="U186" s="117">
        <f>U155</f>
        <v>0</v>
      </c>
      <c r="V186" s="95" t="s">
        <v>77</v>
      </c>
      <c r="W186" s="116">
        <f>W155</f>
        <v>164</v>
      </c>
      <c r="X186" s="119" t="s">
        <v>7</v>
      </c>
      <c r="Y186" s="120">
        <f>Assumptions!$G$26</f>
        <v>1120</v>
      </c>
      <c r="Z186" s="119" t="s">
        <v>6</v>
      </c>
      <c r="AA186" s="116"/>
      <c r="AB186" s="116"/>
      <c r="AC186" s="121">
        <f>U186*W186*Y186</f>
        <v>0</v>
      </c>
      <c r="AD186" s="88"/>
      <c r="AE186" s="117">
        <f>AE155</f>
        <v>0</v>
      </c>
      <c r="AF186" s="95" t="s">
        <v>77</v>
      </c>
      <c r="AG186" s="116">
        <f>AG155</f>
        <v>164</v>
      </c>
      <c r="AH186" s="119" t="s">
        <v>7</v>
      </c>
      <c r="AI186" s="120">
        <f>Assumptions!$G$26</f>
        <v>1120</v>
      </c>
      <c r="AJ186" s="119" t="s">
        <v>6</v>
      </c>
      <c r="AK186" s="116"/>
      <c r="AL186" s="116"/>
      <c r="AM186" s="121">
        <f>AE186*AG186*AI186</f>
        <v>0</v>
      </c>
    </row>
    <row r="187" spans="1:39" ht="11.1" customHeight="1" x14ac:dyDescent="0.25">
      <c r="A187" s="25">
        <f>SUM(A182:A186)</f>
        <v>1</v>
      </c>
      <c r="B187" s="13"/>
      <c r="C187" s="33">
        <f>SUM(A182*C182*G182)+(A183*C183)+(A184*C184)+(A185*C185)+(A186*C186)</f>
        <v>120</v>
      </c>
      <c r="D187" s="21" t="s">
        <v>78</v>
      </c>
      <c r="E187" s="13"/>
      <c r="F187" s="21"/>
      <c r="G187" s="13"/>
      <c r="H187" s="13"/>
      <c r="I187" s="27"/>
      <c r="J187"/>
      <c r="K187" s="25">
        <f>SUM(K182:K186)</f>
        <v>1</v>
      </c>
      <c r="L187" s="13"/>
      <c r="M187" s="33">
        <f>SUM(K182*M182*Q182)+(K183*M183)+(K184*M184)+(K185*M185)+(K186*M186)</f>
        <v>120</v>
      </c>
      <c r="N187" s="21" t="s">
        <v>78</v>
      </c>
      <c r="O187" s="13"/>
      <c r="P187" s="21"/>
      <c r="Q187" s="13"/>
      <c r="R187" s="13"/>
      <c r="S187" s="27"/>
      <c r="T187"/>
      <c r="U187" s="126">
        <f>SUM(U182:U186)</f>
        <v>1</v>
      </c>
      <c r="V187" s="114"/>
      <c r="W187" s="139">
        <f>SUM(U182*W182*AA182)+(U183*W183)+(U184*W184)+(U185*W185)+(U186*W186)</f>
        <v>120</v>
      </c>
      <c r="X187" s="122" t="s">
        <v>78</v>
      </c>
      <c r="Y187" s="114"/>
      <c r="Z187" s="122"/>
      <c r="AA187" s="114"/>
      <c r="AB187" s="114"/>
      <c r="AC187" s="128"/>
      <c r="AD187" s="88"/>
      <c r="AE187" s="126">
        <f>SUM(AE182:AE186)</f>
        <v>1</v>
      </c>
      <c r="AF187" s="114"/>
      <c r="AG187" s="139">
        <f>SUM(AE182*AG182*AK182)+(AE183*AG183)+(AE184*AG184)+(AE185*AG185)+(AE186*AG186)</f>
        <v>120</v>
      </c>
      <c r="AH187" s="122" t="s">
        <v>78</v>
      </c>
      <c r="AI187" s="114"/>
      <c r="AJ187" s="122"/>
      <c r="AK187" s="114"/>
      <c r="AL187" s="114"/>
      <c r="AM187" s="128"/>
    </row>
    <row r="188" spans="1:39" ht="11.1" customHeight="1" x14ac:dyDescent="0.25">
      <c r="A188" s="6"/>
      <c r="B188" s="1"/>
      <c r="C188"/>
      <c r="D188"/>
      <c r="E188" s="40"/>
      <c r="F188" s="19"/>
      <c r="G188"/>
      <c r="H188"/>
      <c r="I188" s="20"/>
      <c r="J188"/>
      <c r="K188" s="6"/>
      <c r="L188" s="1"/>
      <c r="M188"/>
      <c r="N188"/>
      <c r="O188" s="40"/>
      <c r="P188" s="19"/>
      <c r="Q188"/>
      <c r="R188"/>
      <c r="S188" s="20"/>
      <c r="T188"/>
      <c r="U188" s="91"/>
      <c r="V188" s="111"/>
      <c r="W188" s="88"/>
      <c r="X188" s="88"/>
      <c r="Y188" s="132"/>
      <c r="Z188" s="119"/>
      <c r="AA188" s="88"/>
      <c r="AB188" s="88"/>
      <c r="AC188" s="121"/>
      <c r="AD188" s="88"/>
      <c r="AE188" s="91"/>
      <c r="AF188" s="111"/>
      <c r="AG188" s="88"/>
      <c r="AH188" s="88"/>
      <c r="AI188" s="132"/>
      <c r="AJ188" s="119"/>
      <c r="AK188" s="88"/>
      <c r="AL188" s="88"/>
      <c r="AM188" s="121"/>
    </row>
    <row r="189" spans="1:39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10752</v>
      </c>
      <c r="J189"/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10752</v>
      </c>
      <c r="T189"/>
      <c r="U189" s="91" t="s">
        <v>87</v>
      </c>
      <c r="V189" s="91"/>
      <c r="W189" s="116"/>
      <c r="X189" s="116"/>
      <c r="Y189" s="140">
        <f>Assumptions!$E$41</f>
        <v>0.08</v>
      </c>
      <c r="Z189" s="119" t="s">
        <v>13</v>
      </c>
      <c r="AA189" s="116"/>
      <c r="AB189" s="116"/>
      <c r="AC189" s="121">
        <f>SUM(AC182:AC186)*Y189</f>
        <v>10752</v>
      </c>
      <c r="AD189" s="88"/>
      <c r="AE189" s="91" t="s">
        <v>87</v>
      </c>
      <c r="AF189" s="91"/>
      <c r="AG189" s="116"/>
      <c r="AH189" s="116"/>
      <c r="AI189" s="140">
        <f>Assumptions!$E$41</f>
        <v>0.08</v>
      </c>
      <c r="AJ189" s="119" t="s">
        <v>13</v>
      </c>
      <c r="AK189" s="116"/>
      <c r="AL189" s="116"/>
      <c r="AM189" s="121">
        <f>SUM(AM182:AM186)*AI189</f>
        <v>10752</v>
      </c>
    </row>
    <row r="190" spans="1:39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1485</v>
      </c>
      <c r="J190"/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1620</v>
      </c>
      <c r="T190"/>
      <c r="U190" s="91" t="s">
        <v>14</v>
      </c>
      <c r="V190" s="91"/>
      <c r="W190" s="116"/>
      <c r="X190" s="116"/>
      <c r="Y190" s="140">
        <f>Assumptions!$E$42</f>
        <v>5.0000000000000001E-3</v>
      </c>
      <c r="Z190" s="119" t="s">
        <v>15</v>
      </c>
      <c r="AA190" s="116"/>
      <c r="AB190" s="116"/>
      <c r="AC190" s="121">
        <f>AC172*Y190</f>
        <v>1620</v>
      </c>
      <c r="AD190" s="88"/>
      <c r="AE190" s="91" t="s">
        <v>14</v>
      </c>
      <c r="AF190" s="91"/>
      <c r="AG190" s="116"/>
      <c r="AH190" s="116"/>
      <c r="AI190" s="140">
        <f>Assumptions!$E$42</f>
        <v>5.0000000000000001E-3</v>
      </c>
      <c r="AJ190" s="119" t="s">
        <v>15</v>
      </c>
      <c r="AK190" s="116"/>
      <c r="AL190" s="116"/>
      <c r="AM190" s="121">
        <f>AM172*AI190</f>
        <v>1873.2</v>
      </c>
    </row>
    <row r="191" spans="1:39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1478.3999999999999</v>
      </c>
      <c r="J191"/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1478.3999999999999</v>
      </c>
      <c r="T191"/>
      <c r="U191" s="91" t="s">
        <v>16</v>
      </c>
      <c r="V191" s="91"/>
      <c r="W191" s="116"/>
      <c r="X191" s="116"/>
      <c r="Y191" s="140">
        <f>Assumptions!$E$43</f>
        <v>1.0999999999999999E-2</v>
      </c>
      <c r="Z191" s="119" t="s">
        <v>13</v>
      </c>
      <c r="AA191" s="116"/>
      <c r="AB191" s="116"/>
      <c r="AC191" s="121">
        <f>SUM(AC182:AC186)*Y191</f>
        <v>1478.3999999999999</v>
      </c>
      <c r="AD191" s="88"/>
      <c r="AE191" s="91" t="s">
        <v>16</v>
      </c>
      <c r="AF191" s="91"/>
      <c r="AG191" s="116"/>
      <c r="AH191" s="116"/>
      <c r="AI191" s="140">
        <f>Assumptions!$E$43</f>
        <v>1.0999999999999999E-2</v>
      </c>
      <c r="AJ191" s="119" t="s">
        <v>13</v>
      </c>
      <c r="AK191" s="116"/>
      <c r="AL191" s="116"/>
      <c r="AM191" s="121">
        <f>SUM(AM182:AM186)*AI191</f>
        <v>1478.3999999999999</v>
      </c>
    </row>
    <row r="192" spans="1:39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5940</v>
      </c>
      <c r="J192"/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6480</v>
      </c>
      <c r="T192"/>
      <c r="U192" s="91" t="s">
        <v>17</v>
      </c>
      <c r="V192" s="91"/>
      <c r="W192" s="116"/>
      <c r="X192" s="116"/>
      <c r="Y192" s="140">
        <f>Assumptions!$E$44</f>
        <v>0.02</v>
      </c>
      <c r="Z192" s="119" t="s">
        <v>45</v>
      </c>
      <c r="AA192" s="116"/>
      <c r="AB192" s="116"/>
      <c r="AC192" s="121">
        <f>SUM(AC151:AC155)*Y192</f>
        <v>6480</v>
      </c>
      <c r="AD192" s="88"/>
      <c r="AE192" s="91" t="s">
        <v>17</v>
      </c>
      <c r="AF192" s="91"/>
      <c r="AG192" s="116"/>
      <c r="AH192" s="116"/>
      <c r="AI192" s="140">
        <f>Assumptions!$E$44</f>
        <v>0.02</v>
      </c>
      <c r="AJ192" s="119" t="s">
        <v>45</v>
      </c>
      <c r="AK192" s="116"/>
      <c r="AL192" s="116"/>
      <c r="AM192" s="121">
        <f>SUM(AM151:AM155)*AI192</f>
        <v>7492.8</v>
      </c>
    </row>
    <row r="193" spans="1:39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6720</v>
      </c>
      <c r="J193"/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6720</v>
      </c>
      <c r="T193"/>
      <c r="U193" s="91" t="s">
        <v>18</v>
      </c>
      <c r="V193" s="91"/>
      <c r="W193" s="141"/>
      <c r="X193" s="116"/>
      <c r="Y193" s="140">
        <f>Assumptions!$E$45</f>
        <v>0.05</v>
      </c>
      <c r="Z193" s="119" t="s">
        <v>13</v>
      </c>
      <c r="AA193" s="116"/>
      <c r="AB193" s="116"/>
      <c r="AC193" s="121">
        <f>SUM(AC182:AC188)*Y193</f>
        <v>6720</v>
      </c>
      <c r="AD193" s="88"/>
      <c r="AE193" s="91" t="s">
        <v>18</v>
      </c>
      <c r="AF193" s="91"/>
      <c r="AG193" s="141"/>
      <c r="AH193" s="116"/>
      <c r="AI193" s="140">
        <f>Assumptions!$E$45</f>
        <v>0.05</v>
      </c>
      <c r="AJ193" s="119" t="s">
        <v>13</v>
      </c>
      <c r="AK193" s="116"/>
      <c r="AL193" s="116"/>
      <c r="AM193" s="121">
        <f>SUM(AM182:AM188)*AI193</f>
        <v>6720</v>
      </c>
    </row>
    <row r="194" spans="1:39" ht="11.1" customHeight="1" x14ac:dyDescent="0.25">
      <c r="A194" s="6"/>
      <c r="B194" s="1"/>
      <c r="C194"/>
      <c r="D194"/>
      <c r="E194" s="43"/>
      <c r="F194" s="19"/>
      <c r="G194"/>
      <c r="H194"/>
      <c r="I194" s="23"/>
      <c r="J194"/>
      <c r="K194" s="6"/>
      <c r="L194" s="1"/>
      <c r="M194"/>
      <c r="N194"/>
      <c r="O194" s="43"/>
      <c r="P194" s="19"/>
      <c r="Q194"/>
      <c r="R194"/>
      <c r="S194" s="23"/>
      <c r="T194"/>
      <c r="U194" s="91"/>
      <c r="V194" s="111"/>
      <c r="W194" s="88"/>
      <c r="X194" s="88"/>
      <c r="Y194" s="142"/>
      <c r="Z194" s="119"/>
      <c r="AA194" s="88"/>
      <c r="AB194" s="88"/>
      <c r="AC194" s="124"/>
      <c r="AD194" s="88"/>
      <c r="AE194" s="91"/>
      <c r="AF194" s="111"/>
      <c r="AG194" s="88"/>
      <c r="AH194" s="88"/>
      <c r="AI194" s="142"/>
      <c r="AJ194" s="119"/>
      <c r="AK194" s="88"/>
      <c r="AL194" s="88"/>
      <c r="AM194" s="124"/>
    </row>
    <row r="195" spans="1:39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6247.4274505767098</v>
      </c>
      <c r="J195"/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6273.6566717706155</v>
      </c>
      <c r="T195"/>
      <c r="U195" s="91" t="s">
        <v>88</v>
      </c>
      <c r="V195" s="91"/>
      <c r="W195" s="136">
        <f>Assumptions!$C$47</f>
        <v>0.05</v>
      </c>
      <c r="X195" s="132">
        <f>Assumptions!$D$47</f>
        <v>12</v>
      </c>
      <c r="Y195" s="119" t="s">
        <v>21</v>
      </c>
      <c r="Z195" s="116"/>
      <c r="AA195" s="132">
        <f>Assumptions!$G$47</f>
        <v>6</v>
      </c>
      <c r="AB195" s="119" t="s">
        <v>79</v>
      </c>
      <c r="AC195" s="121">
        <f>(((SUM(AC175:AC180)*POWER((1+W195/12),((X195+AA195)/12)*12))-SUM(AC175:AC180))      +           ((((SUM(AC182:AC194)*POWER((1+W195/12),((X195+AA195)/12)*12))-SUM(AC182:AC194))*0.5)))</f>
        <v>6273.6566717706155</v>
      </c>
      <c r="AD195" s="88"/>
      <c r="AE195" s="91" t="s">
        <v>88</v>
      </c>
      <c r="AF195" s="91"/>
      <c r="AG195" s="136">
        <f>Assumptions!$C$47</f>
        <v>0.05</v>
      </c>
      <c r="AH195" s="132">
        <f>Assumptions!$D$47</f>
        <v>12</v>
      </c>
      <c r="AI195" s="119" t="s">
        <v>21</v>
      </c>
      <c r="AJ195" s="116"/>
      <c r="AK195" s="132">
        <f>Assumptions!$G$47</f>
        <v>6</v>
      </c>
      <c r="AL195" s="119" t="s">
        <v>79</v>
      </c>
      <c r="AM195" s="121">
        <f>(((SUM(AM175:AM180)*POWER((1+AG195/12),((AH195+AK195)/12)*12))-SUM(AM175:AM180))      +           ((((SUM(AM182:AM194)*POWER((1+AG195/12),((AH195+AK195)/12)*12))-SUM(AM182:AM194))*0.5)))</f>
        <v>6322.8510332987498</v>
      </c>
    </row>
    <row r="196" spans="1:39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1607.7539999999999</v>
      </c>
      <c r="J196"/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1614.5039999999999</v>
      </c>
      <c r="T196"/>
      <c r="U196" s="91" t="s">
        <v>22</v>
      </c>
      <c r="V196" s="91"/>
      <c r="W196" s="136">
        <f>Assumptions!$C$48</f>
        <v>0.01</v>
      </c>
      <c r="X196" s="119" t="s">
        <v>23</v>
      </c>
      <c r="Y196" s="116"/>
      <c r="Z196" s="116"/>
      <c r="AA196" s="116"/>
      <c r="AB196" s="116"/>
      <c r="AC196" s="121">
        <f>SUM(AC175:AC193)*W196</f>
        <v>1614.5039999999999</v>
      </c>
      <c r="AD196" s="88"/>
      <c r="AE196" s="91" t="s">
        <v>22</v>
      </c>
      <c r="AF196" s="91"/>
      <c r="AG196" s="136">
        <f>Assumptions!$C$48</f>
        <v>0.01</v>
      </c>
      <c r="AH196" s="119" t="s">
        <v>23</v>
      </c>
      <c r="AI196" s="116"/>
      <c r="AJ196" s="116"/>
      <c r="AK196" s="116"/>
      <c r="AL196" s="116"/>
      <c r="AM196" s="121">
        <f>SUM(AM175:AM193)*AG196</f>
        <v>1627.164</v>
      </c>
    </row>
    <row r="197" spans="1:39" ht="11.1" customHeight="1" x14ac:dyDescent="0.25">
      <c r="A197" s="6" t="s">
        <v>24</v>
      </c>
      <c r="B197" s="6"/>
      <c r="C197" s="61" t="s">
        <v>103</v>
      </c>
      <c r="D197" s="32">
        <f>Assumptions!$D$49</f>
        <v>0.2</v>
      </c>
      <c r="E197" s="19" t="s">
        <v>25</v>
      </c>
      <c r="F197"/>
      <c r="G197"/>
      <c r="H197"/>
      <c r="I197" s="20">
        <f>SUM(I151:I155)*D197+SUM(I158:I170)*G197</f>
        <v>59400</v>
      </c>
      <c r="J197"/>
      <c r="K197" s="6" t="s">
        <v>24</v>
      </c>
      <c r="L197" s="6"/>
      <c r="M197" s="61" t="s">
        <v>103</v>
      </c>
      <c r="N197" s="32">
        <f>Assumptions!$D$49</f>
        <v>0.2</v>
      </c>
      <c r="O197" s="19" t="s">
        <v>25</v>
      </c>
      <c r="P197"/>
      <c r="Q197"/>
      <c r="R197"/>
      <c r="S197" s="20">
        <f>SUM(S151:S155)*N197+SUM(S158:S170)*Q197</f>
        <v>64800</v>
      </c>
      <c r="T197"/>
      <c r="U197" s="91" t="s">
        <v>24</v>
      </c>
      <c r="V197" s="91"/>
      <c r="W197" s="133" t="s">
        <v>103</v>
      </c>
      <c r="X197" s="136">
        <f>Assumptions!$D$49</f>
        <v>0.2</v>
      </c>
      <c r="Y197" s="119" t="s">
        <v>25</v>
      </c>
      <c r="Z197" s="133"/>
      <c r="AA197" s="158"/>
      <c r="AB197" s="119"/>
      <c r="AC197" s="121">
        <f>SUM(AC151:AC155)*X197+SUM(AC158:AC170)*AA197</f>
        <v>64800</v>
      </c>
      <c r="AD197" s="88"/>
      <c r="AE197" s="91" t="s">
        <v>24</v>
      </c>
      <c r="AF197" s="91"/>
      <c r="AG197" s="133" t="s">
        <v>103</v>
      </c>
      <c r="AH197" s="136">
        <f>Assumptions!$D$49</f>
        <v>0.2</v>
      </c>
      <c r="AI197" s="119" t="s">
        <v>25</v>
      </c>
      <c r="AJ197" s="133"/>
      <c r="AK197" s="158"/>
      <c r="AL197" s="119"/>
      <c r="AM197" s="121">
        <f>SUM(AM151:AM155)*AH197+SUM(AM158:AM170)*AK197</f>
        <v>74928</v>
      </c>
    </row>
    <row r="198" spans="1:39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J198"/>
      <c r="K198" s="13"/>
      <c r="L198" s="13"/>
      <c r="M198" s="13"/>
      <c r="N198" s="13"/>
      <c r="O198" s="13"/>
      <c r="P198" s="13"/>
      <c r="Q198" s="13"/>
      <c r="R198" s="13"/>
      <c r="S198" s="27"/>
      <c r="T198"/>
      <c r="U198" s="114"/>
      <c r="V198" s="114"/>
      <c r="W198" s="114"/>
      <c r="X198" s="114"/>
      <c r="Y198" s="114"/>
      <c r="Z198" s="114"/>
      <c r="AA198" s="114"/>
      <c r="AB198" s="114"/>
      <c r="AC198" s="128"/>
      <c r="AD198" s="88"/>
      <c r="AE198" s="114"/>
      <c r="AF198" s="114"/>
      <c r="AG198" s="114"/>
      <c r="AH198" s="114"/>
      <c r="AI198" s="114"/>
      <c r="AJ198" s="114"/>
      <c r="AK198" s="114"/>
      <c r="AL198" s="114"/>
      <c r="AM198" s="128"/>
    </row>
    <row r="199" spans="1:39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228030.58145057669</v>
      </c>
      <c r="J199"/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234138.5606717706</v>
      </c>
      <c r="T199"/>
      <c r="U199" s="113" t="s">
        <v>26</v>
      </c>
      <c r="V199" s="114"/>
      <c r="W199" s="114"/>
      <c r="X199" s="114"/>
      <c r="Y199" s="114"/>
      <c r="Z199" s="114"/>
      <c r="AA199" s="114"/>
      <c r="AB199" s="114"/>
      <c r="AC199" s="130">
        <f>SUM(AC175:AC198)</f>
        <v>234138.5606717706</v>
      </c>
      <c r="AD199" s="88"/>
      <c r="AE199" s="113" t="s">
        <v>26</v>
      </c>
      <c r="AF199" s="114"/>
      <c r="AG199" s="114"/>
      <c r="AH199" s="114"/>
      <c r="AI199" s="114"/>
      <c r="AJ199" s="114"/>
      <c r="AK199" s="114"/>
      <c r="AL199" s="114"/>
      <c r="AM199" s="130">
        <f>SUM(AM175:AM198)</f>
        <v>245594.41503329872</v>
      </c>
    </row>
    <row r="200" spans="1:39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J200"/>
      <c r="K200" s="15"/>
      <c r="L200" s="15"/>
      <c r="M200" s="15"/>
      <c r="N200" s="15"/>
      <c r="O200" s="15"/>
      <c r="P200" s="15"/>
      <c r="Q200" s="15"/>
      <c r="R200" s="15"/>
      <c r="S200" s="35"/>
      <c r="T200"/>
      <c r="U200" s="116"/>
      <c r="V200" s="116"/>
      <c r="W200" s="116"/>
      <c r="X200" s="116"/>
      <c r="Y200" s="116"/>
      <c r="Z200" s="116"/>
      <c r="AA200" s="116"/>
      <c r="AB200" s="116"/>
      <c r="AC200" s="143"/>
      <c r="AD200" s="88"/>
      <c r="AE200" s="116"/>
      <c r="AF200" s="116"/>
      <c r="AG200" s="116"/>
      <c r="AH200" s="116"/>
      <c r="AI200" s="116"/>
      <c r="AJ200" s="116"/>
      <c r="AK200" s="116"/>
      <c r="AL200" s="116"/>
      <c r="AM200" s="143"/>
    </row>
    <row r="201" spans="1:39" ht="11.1" customHeight="1" x14ac:dyDescent="0.25">
      <c r="A201" s="36" t="s">
        <v>106</v>
      </c>
      <c r="B201" s="37"/>
      <c r="C201" s="37"/>
      <c r="D201" s="37"/>
      <c r="E201" s="37"/>
      <c r="F201" s="37"/>
      <c r="G201" s="37"/>
      <c r="H201" s="37"/>
      <c r="I201" s="38">
        <f>I172-I199</f>
        <v>68969.41854942331</v>
      </c>
      <c r="J201"/>
      <c r="K201" s="36" t="s">
        <v>106</v>
      </c>
      <c r="L201" s="37"/>
      <c r="M201" s="37"/>
      <c r="N201" s="37"/>
      <c r="O201" s="37"/>
      <c r="P201" s="37"/>
      <c r="Q201" s="37"/>
      <c r="R201" s="37"/>
      <c r="S201" s="38">
        <f>S172-S199</f>
        <v>89861.439328229404</v>
      </c>
      <c r="T201"/>
      <c r="U201" s="144" t="s">
        <v>106</v>
      </c>
      <c r="V201" s="145"/>
      <c r="W201" s="145"/>
      <c r="X201" s="145"/>
      <c r="Y201" s="145"/>
      <c r="Z201" s="145"/>
      <c r="AA201" s="145"/>
      <c r="AB201" s="145"/>
      <c r="AC201" s="146">
        <f>AC172-AC199</f>
        <v>89861.439328229404</v>
      </c>
      <c r="AD201" s="88"/>
      <c r="AE201" s="144" t="s">
        <v>106</v>
      </c>
      <c r="AF201" s="145"/>
      <c r="AG201" s="145"/>
      <c r="AH201" s="145"/>
      <c r="AI201" s="145"/>
      <c r="AJ201" s="145"/>
      <c r="AK201" s="145"/>
      <c r="AL201" s="145"/>
      <c r="AM201" s="146">
        <f>AM172-AM199</f>
        <v>129045.58496670128</v>
      </c>
    </row>
    <row r="202" spans="1:39" ht="11.1" customHeight="1" x14ac:dyDescent="0.25">
      <c r="A202" s="36" t="s">
        <v>107</v>
      </c>
      <c r="B202" s="37"/>
      <c r="C202" s="37"/>
      <c r="D202" s="37"/>
      <c r="E202" s="37"/>
      <c r="F202" s="37"/>
      <c r="G202" s="37"/>
      <c r="H202" s="37"/>
      <c r="I202" s="38">
        <f>I201/F145</f>
        <v>1724235.4637355828</v>
      </c>
      <c r="J202"/>
      <c r="K202" s="36" t="s">
        <v>107</v>
      </c>
      <c r="L202" s="37"/>
      <c r="M202" s="37"/>
      <c r="N202" s="37"/>
      <c r="O202" s="37"/>
      <c r="P202" s="37"/>
      <c r="Q202" s="37"/>
      <c r="R202" s="37"/>
      <c r="S202" s="38">
        <f>S201/P145</f>
        <v>2246535.9832057352</v>
      </c>
      <c r="T202"/>
      <c r="U202" s="144" t="s">
        <v>107</v>
      </c>
      <c r="V202" s="145"/>
      <c r="W202" s="145"/>
      <c r="X202" s="145"/>
      <c r="Y202" s="145"/>
      <c r="Z202" s="145"/>
      <c r="AA202" s="145"/>
      <c r="AB202" s="145"/>
      <c r="AC202" s="146">
        <f>AC201/Z145</f>
        <v>2246535.9832057352</v>
      </c>
      <c r="AD202" s="88"/>
      <c r="AE202" s="144" t="s">
        <v>107</v>
      </c>
      <c r="AF202" s="145"/>
      <c r="AG202" s="145"/>
      <c r="AH202" s="145"/>
      <c r="AI202" s="145"/>
      <c r="AJ202" s="145"/>
      <c r="AK202" s="145"/>
      <c r="AL202" s="145"/>
      <c r="AM202" s="146">
        <f>AM201/AJ145</f>
        <v>3226139.6241675317</v>
      </c>
    </row>
    <row r="203" spans="1:39" ht="11.1" customHeight="1" x14ac:dyDescent="0.25"/>
    <row r="204" spans="1:39" ht="11.1" customHeight="1" x14ac:dyDescent="0.25"/>
    <row r="205" spans="1:39" ht="11.1" customHeight="1" x14ac:dyDescent="0.25"/>
    <row r="206" spans="1:39" ht="11.1" customHeight="1" x14ac:dyDescent="0.25"/>
    <row r="207" spans="1:39" ht="11.1" customHeight="1" x14ac:dyDescent="0.25"/>
    <row r="208" spans="1:39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  <row r="583" ht="11.1" customHeight="1" x14ac:dyDescent="0.25"/>
    <row r="584" ht="11.1" customHeight="1" x14ac:dyDescent="0.25"/>
    <row r="585" ht="11.1" customHeight="1" x14ac:dyDescent="0.25"/>
    <row r="586" ht="11.1" customHeight="1" x14ac:dyDescent="0.25"/>
    <row r="587" ht="11.1" customHeight="1" x14ac:dyDescent="0.25"/>
    <row r="588" ht="11.1" customHeight="1" x14ac:dyDescent="0.25"/>
    <row r="589" ht="11.1" customHeight="1" x14ac:dyDescent="0.25"/>
    <row r="590" ht="11.1" customHeight="1" x14ac:dyDescent="0.25"/>
    <row r="591" ht="11.1" customHeight="1" x14ac:dyDescent="0.25"/>
    <row r="592" ht="11.1" customHeight="1" x14ac:dyDescent="0.25"/>
    <row r="593" ht="11.1" customHeight="1" x14ac:dyDescent="0.25"/>
    <row r="594" ht="11.1" customHeight="1" x14ac:dyDescent="0.25"/>
    <row r="595" ht="11.1" customHeight="1" x14ac:dyDescent="0.25"/>
    <row r="596" ht="11.1" customHeight="1" x14ac:dyDescent="0.25"/>
    <row r="597" ht="11.1" customHeight="1" x14ac:dyDescent="0.25"/>
    <row r="598" ht="11.1" customHeight="1" x14ac:dyDescent="0.25"/>
    <row r="599" ht="11.1" customHeight="1" x14ac:dyDescent="0.25"/>
    <row r="600" ht="11.1" customHeight="1" x14ac:dyDescent="0.25"/>
    <row r="601" ht="11.1" customHeight="1" x14ac:dyDescent="0.25"/>
    <row r="602" ht="11.1" customHeight="1" x14ac:dyDescent="0.25"/>
    <row r="603" ht="11.1" customHeight="1" x14ac:dyDescent="0.25"/>
    <row r="604" ht="11.1" customHeight="1" x14ac:dyDescent="0.25"/>
    <row r="605" ht="11.1" customHeight="1" x14ac:dyDescent="0.25"/>
    <row r="606" ht="11.1" customHeight="1" x14ac:dyDescent="0.25"/>
    <row r="607" ht="11.1" customHeight="1" x14ac:dyDescent="0.25"/>
    <row r="608" ht="11.1" customHeight="1" x14ac:dyDescent="0.25"/>
    <row r="609" ht="11.1" customHeight="1" x14ac:dyDescent="0.25"/>
    <row r="610" ht="11.1" customHeight="1" x14ac:dyDescent="0.25"/>
    <row r="611" ht="11.1" customHeight="1" x14ac:dyDescent="0.25"/>
    <row r="612" ht="11.1" customHeight="1" x14ac:dyDescent="0.25"/>
    <row r="613" ht="11.1" customHeight="1" x14ac:dyDescent="0.25"/>
    <row r="614" ht="11.1" customHeight="1" x14ac:dyDescent="0.25"/>
    <row r="615" ht="11.1" customHeight="1" x14ac:dyDescent="0.25"/>
    <row r="616" ht="11.1" customHeight="1" x14ac:dyDescent="0.25"/>
    <row r="617" ht="11.1" customHeight="1" x14ac:dyDescent="0.25"/>
    <row r="618" ht="11.1" customHeight="1" x14ac:dyDescent="0.25"/>
    <row r="619" ht="11.1" customHeight="1" x14ac:dyDescent="0.25"/>
    <row r="620" ht="11.1" customHeight="1" x14ac:dyDescent="0.25"/>
    <row r="621" ht="11.1" customHeight="1" x14ac:dyDescent="0.25"/>
    <row r="622" ht="11.1" customHeight="1" x14ac:dyDescent="0.25"/>
    <row r="623" ht="11.1" customHeight="1" x14ac:dyDescent="0.25"/>
    <row r="624" ht="11.1" customHeight="1" x14ac:dyDescent="0.25"/>
    <row r="625" ht="11.1" customHeight="1" x14ac:dyDescent="0.25"/>
    <row r="626" ht="11.1" customHeight="1" x14ac:dyDescent="0.25"/>
    <row r="627" ht="11.1" customHeight="1" x14ac:dyDescent="0.25"/>
    <row r="628" ht="11.1" customHeight="1" x14ac:dyDescent="0.25"/>
    <row r="629" ht="11.1" customHeight="1" x14ac:dyDescent="0.25"/>
    <row r="630" ht="11.1" customHeight="1" x14ac:dyDescent="0.25"/>
    <row r="631" ht="11.1" customHeight="1" x14ac:dyDescent="0.25"/>
    <row r="632" ht="11.1" customHeight="1" x14ac:dyDescent="0.25"/>
    <row r="633" ht="11.1" customHeight="1" x14ac:dyDescent="0.25"/>
    <row r="634" ht="11.1" customHeight="1" x14ac:dyDescent="0.25"/>
    <row r="635" ht="11.1" customHeight="1" x14ac:dyDescent="0.25"/>
    <row r="636" ht="11.1" customHeight="1" x14ac:dyDescent="0.25"/>
    <row r="637" ht="11.1" customHeight="1" x14ac:dyDescent="0.25"/>
    <row r="638" ht="11.1" customHeight="1" x14ac:dyDescent="0.25"/>
    <row r="639" ht="11.1" customHeight="1" x14ac:dyDescent="0.25"/>
    <row r="640" ht="11.1" customHeight="1" x14ac:dyDescent="0.25"/>
    <row r="641" ht="11.1" customHeight="1" x14ac:dyDescent="0.25"/>
    <row r="642" ht="11.1" customHeight="1" x14ac:dyDescent="0.25"/>
    <row r="643" ht="11.1" customHeight="1" x14ac:dyDescent="0.25"/>
    <row r="644" ht="11.1" customHeight="1" x14ac:dyDescent="0.25"/>
    <row r="645" ht="11.1" customHeight="1" x14ac:dyDescent="0.25"/>
    <row r="646" ht="11.1" customHeight="1" x14ac:dyDescent="0.25"/>
    <row r="647" ht="11.1" customHeight="1" x14ac:dyDescent="0.25"/>
    <row r="648" ht="11.1" customHeight="1" x14ac:dyDescent="0.25"/>
    <row r="649" ht="11.1" customHeight="1" x14ac:dyDescent="0.25"/>
    <row r="650" ht="11.1" customHeight="1" x14ac:dyDescent="0.25"/>
    <row r="651" ht="11.1" customHeight="1" x14ac:dyDescent="0.25"/>
    <row r="652" ht="11.1" customHeight="1" x14ac:dyDescent="0.25"/>
    <row r="653" ht="11.1" customHeight="1" x14ac:dyDescent="0.25"/>
    <row r="654" ht="11.1" customHeight="1" x14ac:dyDescent="0.25"/>
    <row r="655" ht="11.1" customHeight="1" x14ac:dyDescent="0.25"/>
    <row r="656" ht="11.1" customHeight="1" x14ac:dyDescent="0.25"/>
    <row r="657" ht="11.1" customHeight="1" x14ac:dyDescent="0.25"/>
    <row r="658" ht="11.1" customHeight="1" x14ac:dyDescent="0.25"/>
    <row r="659" ht="11.1" customHeight="1" x14ac:dyDescent="0.25"/>
    <row r="660" ht="11.1" customHeight="1" x14ac:dyDescent="0.25"/>
    <row r="661" ht="11.1" customHeight="1" x14ac:dyDescent="0.25"/>
    <row r="662" ht="11.1" customHeight="1" x14ac:dyDescent="0.25"/>
    <row r="663" ht="11.1" customHeight="1" x14ac:dyDescent="0.25"/>
    <row r="664" ht="11.1" customHeight="1" x14ac:dyDescent="0.25"/>
    <row r="665" ht="11.1" customHeight="1" x14ac:dyDescent="0.25"/>
    <row r="666" ht="11.1" customHeight="1" x14ac:dyDescent="0.25"/>
    <row r="667" ht="11.1" customHeight="1" x14ac:dyDescent="0.25"/>
    <row r="668" ht="11.1" customHeight="1" x14ac:dyDescent="0.25"/>
    <row r="669" ht="11.1" customHeight="1" x14ac:dyDescent="0.25"/>
    <row r="670" ht="11.1" customHeight="1" x14ac:dyDescent="0.25"/>
    <row r="671" ht="11.1" customHeight="1" x14ac:dyDescent="0.25"/>
    <row r="672" ht="11.1" customHeight="1" x14ac:dyDescent="0.25"/>
    <row r="673" ht="11.1" customHeight="1" x14ac:dyDescent="0.25"/>
    <row r="674" ht="11.1" customHeight="1" x14ac:dyDescent="0.25"/>
    <row r="675" ht="11.1" customHeight="1" x14ac:dyDescent="0.25"/>
    <row r="676" ht="11.1" customHeight="1" x14ac:dyDescent="0.25"/>
    <row r="677" ht="11.1" customHeight="1" x14ac:dyDescent="0.25"/>
    <row r="678" ht="11.1" customHeight="1" x14ac:dyDescent="0.25"/>
    <row r="679" ht="11.1" customHeight="1" x14ac:dyDescent="0.25"/>
    <row r="680" ht="11.1" customHeight="1" x14ac:dyDescent="0.25"/>
    <row r="681" ht="11.1" customHeight="1" x14ac:dyDescent="0.25"/>
    <row r="682" ht="11.1" customHeight="1" x14ac:dyDescent="0.25"/>
    <row r="683" ht="11.1" customHeight="1" x14ac:dyDescent="0.25"/>
    <row r="684" ht="11.1" customHeight="1" x14ac:dyDescent="0.25"/>
    <row r="685" ht="11.1" customHeight="1" x14ac:dyDescent="0.25"/>
    <row r="686" ht="11.1" customHeight="1" x14ac:dyDescent="0.25"/>
    <row r="687" ht="11.1" customHeight="1" x14ac:dyDescent="0.25"/>
    <row r="688" ht="11.1" customHeight="1" x14ac:dyDescent="0.25"/>
    <row r="689" ht="11.1" customHeight="1" x14ac:dyDescent="0.25"/>
    <row r="690" ht="11.1" customHeight="1" x14ac:dyDescent="0.25"/>
    <row r="691" ht="11.1" customHeight="1" x14ac:dyDescent="0.25"/>
    <row r="692" ht="11.1" customHeight="1" x14ac:dyDescent="0.25"/>
    <row r="693" ht="11.1" customHeight="1" x14ac:dyDescent="0.25"/>
    <row r="694" ht="11.1" customHeight="1" x14ac:dyDescent="0.25"/>
    <row r="695" ht="11.1" customHeight="1" x14ac:dyDescent="0.25"/>
    <row r="696" ht="11.1" customHeight="1" x14ac:dyDescent="0.25"/>
    <row r="697" ht="11.1" customHeight="1" x14ac:dyDescent="0.25"/>
    <row r="698" ht="11.1" customHeight="1" x14ac:dyDescent="0.25"/>
    <row r="699" ht="11.1" customHeight="1" x14ac:dyDescent="0.25"/>
    <row r="700" ht="11.1" customHeight="1" x14ac:dyDescent="0.25"/>
    <row r="701" ht="11.1" customHeight="1" x14ac:dyDescent="0.25"/>
    <row r="702" ht="11.1" customHeight="1" x14ac:dyDescent="0.25"/>
    <row r="703" ht="11.1" customHeight="1" x14ac:dyDescent="0.25"/>
    <row r="704" ht="11.1" customHeight="1" x14ac:dyDescent="0.25"/>
    <row r="705" ht="11.1" customHeight="1" x14ac:dyDescent="0.25"/>
    <row r="706" ht="11.1" customHeight="1" x14ac:dyDescent="0.25"/>
    <row r="707" ht="11.1" customHeight="1" x14ac:dyDescent="0.25"/>
    <row r="708" ht="11.1" customHeight="1" x14ac:dyDescent="0.25"/>
    <row r="709" ht="11.1" customHeight="1" x14ac:dyDescent="0.25"/>
    <row r="710" ht="11.1" customHeight="1" x14ac:dyDescent="0.25"/>
    <row r="711" ht="11.1" customHeight="1" x14ac:dyDescent="0.25"/>
    <row r="712" ht="11.1" customHeight="1" x14ac:dyDescent="0.25"/>
    <row r="713" ht="11.1" customHeight="1" x14ac:dyDescent="0.25"/>
    <row r="714" ht="11.1" customHeight="1" x14ac:dyDescent="0.25"/>
    <row r="715" ht="11.1" customHeight="1" x14ac:dyDescent="0.25"/>
  </sheetData>
  <mergeCells count="12">
    <mergeCell ref="D138:I140"/>
    <mergeCell ref="N138:S140"/>
    <mergeCell ref="D2:I4"/>
    <mergeCell ref="N2:S4"/>
    <mergeCell ref="D70:I72"/>
    <mergeCell ref="N70:S72"/>
    <mergeCell ref="X2:AC4"/>
    <mergeCell ref="AH2:AM4"/>
    <mergeCell ref="X70:AC72"/>
    <mergeCell ref="AH70:AM72"/>
    <mergeCell ref="X138:AC140"/>
    <mergeCell ref="AH138:AM1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536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61" r:id="rId4"/>
      </mc:Fallback>
    </mc:AlternateContent>
    <mc:AlternateContent xmlns:mc="http://schemas.openxmlformats.org/markup-compatibility/2006">
      <mc:Choice Requires="x14">
        <oleObject progId="CorelDRAW.Graphic.12" shapeId="15362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62" r:id="rId6"/>
      </mc:Fallback>
    </mc:AlternateContent>
    <mc:AlternateContent xmlns:mc="http://schemas.openxmlformats.org/markup-compatibility/2006">
      <mc:Choice Requires="x14">
        <oleObject progId="CorelDRAW.Graphic.12" shapeId="15366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66" r:id="rId7"/>
      </mc:Fallback>
    </mc:AlternateContent>
    <mc:AlternateContent xmlns:mc="http://schemas.openxmlformats.org/markup-compatibility/2006">
      <mc:Choice Requires="x14">
        <oleObject progId="CorelDRAW.Graphic.12" shapeId="15367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67" r:id="rId8"/>
      </mc:Fallback>
    </mc:AlternateContent>
    <mc:AlternateContent xmlns:mc="http://schemas.openxmlformats.org/markup-compatibility/2006">
      <mc:Choice Requires="x14">
        <oleObject progId="CorelDRAW.Graphic.12" shapeId="15374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74" r:id="rId9"/>
      </mc:Fallback>
    </mc:AlternateContent>
    <mc:AlternateContent xmlns:mc="http://schemas.openxmlformats.org/markup-compatibility/2006">
      <mc:Choice Requires="x14">
        <oleObject progId="CorelDRAW.Graphic.12" shapeId="15375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75" r:id="rId10"/>
      </mc:Fallback>
    </mc:AlternateContent>
    <mc:AlternateContent xmlns:mc="http://schemas.openxmlformats.org/markup-compatibility/2006">
      <mc:Choice Requires="x14">
        <oleObject progId="CorelDRAW.Graphic.12" shapeId="15376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76" r:id="rId11"/>
      </mc:Fallback>
    </mc:AlternateContent>
    <mc:AlternateContent xmlns:mc="http://schemas.openxmlformats.org/markup-compatibility/2006">
      <mc:Choice Requires="x14">
        <oleObject progId="CorelDRAW.Graphic.12" shapeId="15377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77" r:id="rId12"/>
      </mc:Fallback>
    </mc:AlternateContent>
    <mc:AlternateContent xmlns:mc="http://schemas.openxmlformats.org/markup-compatibility/2006">
      <mc:Choice Requires="x14">
        <oleObject progId="CorelDRAW.Graphic.12" shapeId="15378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78" r:id="rId13"/>
      </mc:Fallback>
    </mc:AlternateContent>
    <mc:AlternateContent xmlns:mc="http://schemas.openxmlformats.org/markup-compatibility/2006">
      <mc:Choice Requires="x14">
        <oleObject progId="CorelDRAW.Graphic.12" shapeId="15379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79" r:id="rId14"/>
      </mc:Fallback>
    </mc:AlternateContent>
    <mc:AlternateContent xmlns:mc="http://schemas.openxmlformats.org/markup-compatibility/2006">
      <mc:Choice Requires="x14">
        <oleObject progId="CorelDRAW.Graphic.12" shapeId="15380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0" r:id="rId15"/>
      </mc:Fallback>
    </mc:AlternateContent>
    <mc:AlternateContent xmlns:mc="http://schemas.openxmlformats.org/markup-compatibility/2006">
      <mc:Choice Requires="x14">
        <oleObject progId="CorelDRAW.Graphic.12" shapeId="15381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1" r:id="rId16"/>
      </mc:Fallback>
    </mc:AlternateContent>
    <mc:AlternateContent xmlns:mc="http://schemas.openxmlformats.org/markup-compatibility/2006">
      <mc:Choice Requires="x14">
        <oleObject progId="CorelDRAW.Graphic.12" shapeId="15382" r:id="rId17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82" r:id="rId17"/>
      </mc:Fallback>
    </mc:AlternateContent>
    <mc:AlternateContent xmlns:mc="http://schemas.openxmlformats.org/markup-compatibility/2006">
      <mc:Choice Requires="x14">
        <oleObject progId="CorelDRAW.Graphic.12" shapeId="15383" r:id="rId18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83" r:id="rId18"/>
      </mc:Fallback>
    </mc:AlternateContent>
    <mc:AlternateContent xmlns:mc="http://schemas.openxmlformats.org/markup-compatibility/2006">
      <mc:Choice Requires="x14">
        <oleObject progId="CorelDRAW.Graphic.12" shapeId="15384" r:id="rId19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84" r:id="rId19"/>
      </mc:Fallback>
    </mc:AlternateContent>
    <mc:AlternateContent xmlns:mc="http://schemas.openxmlformats.org/markup-compatibility/2006">
      <mc:Choice Requires="x14">
        <oleObject progId="CorelDRAW.Graphic.12" shapeId="15385" r:id="rId20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85" r:id="rId20"/>
      </mc:Fallback>
    </mc:AlternateContent>
    <mc:AlternateContent xmlns:mc="http://schemas.openxmlformats.org/markup-compatibility/2006">
      <mc:Choice Requires="x14">
        <oleObject progId="CorelDRAW.Graphic.12" shapeId="15386" r:id="rId21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6" r:id="rId21"/>
      </mc:Fallback>
    </mc:AlternateContent>
    <mc:AlternateContent xmlns:mc="http://schemas.openxmlformats.org/markup-compatibility/2006">
      <mc:Choice Requires="x14">
        <oleObject progId="CorelDRAW.Graphic.12" shapeId="15387" r:id="rId22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7" r:id="rId22"/>
      </mc:Fallback>
    </mc:AlternateContent>
    <mc:AlternateContent xmlns:mc="http://schemas.openxmlformats.org/markup-compatibility/2006">
      <mc:Choice Requires="x14">
        <oleObject progId="CorelDRAW.Graphic.12" shapeId="15388" r:id="rId23">
          <objectPr defaultSize="0" autoPict="0" r:id="rId5">
            <anchor moveWithCells="1" sizeWithCells="1">
              <from>
                <xdr:col>20</xdr:col>
                <xdr:colOff>0</xdr:colOff>
                <xdr:row>1</xdr:row>
                <xdr:rowOff>0</xdr:rowOff>
              </from>
              <to>
                <xdr:col>22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15388" r:id="rId23"/>
      </mc:Fallback>
    </mc:AlternateContent>
    <mc:AlternateContent xmlns:mc="http://schemas.openxmlformats.org/markup-compatibility/2006">
      <mc:Choice Requires="x14">
        <oleObject progId="CorelDRAW.Graphic.12" shapeId="15389" r:id="rId24">
          <objectPr defaultSize="0" autoPict="0" r:id="rId5">
            <anchor moveWithCells="1" sizeWithCells="1">
              <from>
                <xdr:col>20</xdr:col>
                <xdr:colOff>0</xdr:colOff>
                <xdr:row>69</xdr:row>
                <xdr:rowOff>0</xdr:rowOff>
              </from>
              <to>
                <xdr:col>22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15389" r:id="rId24"/>
      </mc:Fallback>
    </mc:AlternateContent>
    <mc:AlternateContent xmlns:mc="http://schemas.openxmlformats.org/markup-compatibility/2006">
      <mc:Choice Requires="x14">
        <oleObject progId="CorelDRAW.Graphic.12" shapeId="15390" r:id="rId25">
          <objectPr defaultSize="0" autoPict="0" r:id="rId5">
            <anchor moveWithCells="1" sizeWithCells="1">
              <from>
                <xdr:col>20</xdr:col>
                <xdr:colOff>0</xdr:colOff>
                <xdr:row>137</xdr:row>
                <xdr:rowOff>0</xdr:rowOff>
              </from>
              <to>
                <xdr:col>22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15390" r:id="rId25"/>
      </mc:Fallback>
    </mc:AlternateContent>
    <mc:AlternateContent xmlns:mc="http://schemas.openxmlformats.org/markup-compatibility/2006">
      <mc:Choice Requires="x14">
        <oleObject progId="CorelDRAW.Graphic.12" shapeId="15391" r:id="rId26">
          <objectPr defaultSize="0" autoPict="0" r:id="rId5">
            <anchor moveWithCells="1" sizeWithCells="1">
              <from>
                <xdr:col>30</xdr:col>
                <xdr:colOff>0</xdr:colOff>
                <xdr:row>1</xdr:row>
                <xdr:rowOff>0</xdr:rowOff>
              </from>
              <to>
                <xdr:col>32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15391" r:id="rId26"/>
      </mc:Fallback>
    </mc:AlternateContent>
    <mc:AlternateContent xmlns:mc="http://schemas.openxmlformats.org/markup-compatibility/2006">
      <mc:Choice Requires="x14">
        <oleObject progId="CorelDRAW.Graphic.12" shapeId="15392" r:id="rId27">
          <objectPr defaultSize="0" autoPict="0" r:id="rId5">
            <anchor moveWithCells="1" sizeWithCells="1">
              <from>
                <xdr:col>30</xdr:col>
                <xdr:colOff>0</xdr:colOff>
                <xdr:row>69</xdr:row>
                <xdr:rowOff>0</xdr:rowOff>
              </from>
              <to>
                <xdr:col>32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15392" r:id="rId27"/>
      </mc:Fallback>
    </mc:AlternateContent>
    <mc:AlternateContent xmlns:mc="http://schemas.openxmlformats.org/markup-compatibility/2006">
      <mc:Choice Requires="x14">
        <oleObject progId="CorelDRAW.Graphic.12" shapeId="15393" r:id="rId28">
          <objectPr defaultSize="0" autoPict="0" r:id="rId5">
            <anchor moveWithCells="1" sizeWithCells="1">
              <from>
                <xdr:col>30</xdr:col>
                <xdr:colOff>0</xdr:colOff>
                <xdr:row>137</xdr:row>
                <xdr:rowOff>0</xdr:rowOff>
              </from>
              <to>
                <xdr:col>32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15393" r:id="rId2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Resi Results</vt:lpstr>
      <vt:lpstr>Scenario 1</vt:lpstr>
      <vt:lpstr>Scenario 2</vt:lpstr>
      <vt:lpstr>Scenario 3</vt:lpstr>
      <vt:lpstr>Scenario 4</vt:lpstr>
      <vt:lpstr>Scenario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Karen Johnson</cp:lastModifiedBy>
  <cp:lastPrinted>2013-05-15T15:57:49Z</cp:lastPrinted>
  <dcterms:created xsi:type="dcterms:W3CDTF">2012-03-25T11:35:02Z</dcterms:created>
  <dcterms:modified xsi:type="dcterms:W3CDTF">2023-09-12T10:25:08Z</dcterms:modified>
</cp:coreProperties>
</file>