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3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drawings/drawing4.xml" ContentType="application/vnd.openxmlformats-officedocument.drawing+xml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drawings/drawing5.xml" ContentType="application/vnd.openxmlformats-officedocument.drawing+xml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embeddings/oleObject42.bin" ContentType="application/vnd.openxmlformats-officedocument.oleObject"/>
  <Override PartName="/xl/embeddings/oleObject43.bin" ContentType="application/vnd.openxmlformats-officedocument.oleObject"/>
  <Override PartName="/xl/drawings/drawing6.xml" ContentType="application/vnd.openxmlformats-officedocument.drawing+xml"/>
  <Override PartName="/xl/embeddings/oleObject44.bin" ContentType="application/vnd.openxmlformats-officedocument.oleObject"/>
  <Override PartName="/xl/embeddings/oleObject45.bin" ContentType="application/vnd.openxmlformats-officedocument.oleObject"/>
  <Override PartName="/xl/embeddings/oleObject46.bin" ContentType="application/vnd.openxmlformats-officedocument.oleObject"/>
  <Override PartName="/xl/embeddings/oleObject47.bin" ContentType="application/vnd.openxmlformats-officedocument.oleObject"/>
  <Override PartName="/xl/embeddings/oleObject48.bin" ContentType="application/vnd.openxmlformats-officedocument.oleObject"/>
  <Override PartName="/xl/embeddings/oleObject49.bin" ContentType="application/vnd.openxmlformats-officedocument.oleObject"/>
  <Override PartName="/xl/embeddings/oleObject50.bin" ContentType="application/vnd.openxmlformats-officedocument.oleObject"/>
  <Override PartName="/xl/embeddings/oleObject51.bin" ContentType="application/vnd.openxmlformats-officedocument.oleObject"/>
  <Override PartName="/xl/embeddings/oleObject52.bin" ContentType="application/vnd.openxmlformats-officedocument.oleObject"/>
  <Override PartName="/xl/embeddings/oleObject53.bin" ContentType="application/vnd.openxmlformats-officedocument.oleObject"/>
  <Override PartName="/xl/embeddings/oleObject54.bin" ContentType="application/vnd.openxmlformats-officedocument.oleObject"/>
  <Override PartName="/xl/embeddings/oleObject55.bin" ContentType="application/vnd.openxmlformats-officedocument.oleObject"/>
  <Override PartName="/xl/embeddings/oleObject56.bin" ContentType="application/vnd.openxmlformats-officedocument.oleObject"/>
  <Override PartName="/xl/embeddings/oleObject57.bin" ContentType="application/vnd.openxmlformats-officedocument.oleObject"/>
  <Override PartName="/xl/embeddings/oleObject58.bin" ContentType="application/vnd.openxmlformats-officedocument.oleObject"/>
  <Override PartName="/xl/embeddings/oleObject59.bin" ContentType="application/vnd.openxmlformats-officedocument.oleObject"/>
  <Override PartName="/xl/embeddings/oleObject60.bin" ContentType="application/vnd.openxmlformats-officedocument.oleObject"/>
  <Override PartName="/xl/embeddings/oleObject6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J01\Desktop\CIL\Examination\"/>
    </mc:Choice>
  </mc:AlternateContent>
  <bookViews>
    <workbookView xWindow="0" yWindow="0" windowWidth="20490" windowHeight="6420" activeTab="1"/>
  </bookViews>
  <sheets>
    <sheet name="Assumptions" sheetId="1" r:id="rId1"/>
    <sheet name="Resi Results" sheetId="2" r:id="rId2"/>
    <sheet name="Scenario 1" sheetId="3" r:id="rId3"/>
    <sheet name="Scenario 2" sheetId="4" r:id="rId4"/>
    <sheet name="Scenario 3" sheetId="5" r:id="rId5"/>
    <sheet name="Scenario 4" sheetId="6" r:id="rId6"/>
    <sheet name="Scenario 5" sheetId="7" r:id="rId7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2" i="7" l="1"/>
  <c r="D142" i="7"/>
  <c r="D74" i="7"/>
  <c r="N74" i="7"/>
  <c r="N6" i="7"/>
  <c r="D6" i="7"/>
  <c r="N142" i="6"/>
  <c r="D142" i="6"/>
  <c r="D74" i="6"/>
  <c r="N74" i="6"/>
  <c r="N6" i="6"/>
  <c r="D6" i="6"/>
  <c r="D6" i="5"/>
  <c r="N142" i="5" s="1"/>
  <c r="D6" i="4"/>
  <c r="D74" i="5" l="1"/>
  <c r="D142" i="5"/>
  <c r="N74" i="5"/>
  <c r="N6" i="5"/>
  <c r="F145" i="5"/>
  <c r="F145" i="6"/>
  <c r="F145" i="7"/>
  <c r="S146" i="6" l="1"/>
  <c r="S145" i="6"/>
  <c r="S144" i="6"/>
  <c r="K153" i="6" s="1"/>
  <c r="S143" i="6"/>
  <c r="K152" i="6" s="1"/>
  <c r="S142" i="6"/>
  <c r="K151" i="6" s="1"/>
  <c r="I146" i="6"/>
  <c r="I145" i="6"/>
  <c r="I144" i="6"/>
  <c r="A153" i="6" s="1"/>
  <c r="I143" i="6"/>
  <c r="A152" i="6" s="1"/>
  <c r="I142" i="6"/>
  <c r="I78" i="6"/>
  <c r="I77" i="6"/>
  <c r="A86" i="6" s="1"/>
  <c r="I76" i="6"/>
  <c r="I75" i="6"/>
  <c r="I74" i="6"/>
  <c r="S78" i="6"/>
  <c r="K87" i="6" s="1"/>
  <c r="M111" i="6" s="1"/>
  <c r="S77" i="6"/>
  <c r="S76" i="6"/>
  <c r="S75" i="6"/>
  <c r="S74" i="6"/>
  <c r="S10" i="6"/>
  <c r="S9" i="6"/>
  <c r="S8" i="6"/>
  <c r="S7" i="6"/>
  <c r="S6" i="6"/>
  <c r="I10" i="6"/>
  <c r="I9" i="6"/>
  <c r="I8" i="6"/>
  <c r="I7" i="6"/>
  <c r="I6" i="6"/>
  <c r="S146" i="7"/>
  <c r="S145" i="7"/>
  <c r="K154" i="7" s="1"/>
  <c r="K185" i="7" s="1"/>
  <c r="S144" i="7"/>
  <c r="K153" i="7" s="1"/>
  <c r="S143" i="7"/>
  <c r="K152" i="7" s="1"/>
  <c r="S142" i="7"/>
  <c r="I146" i="7"/>
  <c r="A155" i="7" s="1"/>
  <c r="I145" i="7"/>
  <c r="A154" i="7" s="1"/>
  <c r="A185" i="7" s="1"/>
  <c r="I144" i="7"/>
  <c r="A153" i="7" s="1"/>
  <c r="I143" i="7"/>
  <c r="A152" i="7" s="1"/>
  <c r="I142" i="7"/>
  <c r="A151" i="7" s="1"/>
  <c r="I78" i="7"/>
  <c r="I77" i="7"/>
  <c r="A86" i="7" s="1"/>
  <c r="I76" i="7"/>
  <c r="I75" i="7"/>
  <c r="I74" i="7"/>
  <c r="S78" i="7"/>
  <c r="S77" i="7"/>
  <c r="S76" i="7"/>
  <c r="S75" i="7"/>
  <c r="S74" i="7"/>
  <c r="S10" i="7"/>
  <c r="S9" i="7"/>
  <c r="S8" i="7"/>
  <c r="S7" i="7"/>
  <c r="S6" i="7"/>
  <c r="I10" i="7"/>
  <c r="I9" i="7"/>
  <c r="I8" i="7"/>
  <c r="I7" i="7"/>
  <c r="I6" i="7"/>
  <c r="N197" i="7"/>
  <c r="D197" i="7"/>
  <c r="M196" i="7"/>
  <c r="C196" i="7"/>
  <c r="Q195" i="7"/>
  <c r="N195" i="7"/>
  <c r="M195" i="7"/>
  <c r="G195" i="7"/>
  <c r="D195" i="7"/>
  <c r="C195" i="7"/>
  <c r="O193" i="7"/>
  <c r="E193" i="7"/>
  <c r="O192" i="7"/>
  <c r="E192" i="7"/>
  <c r="O191" i="7"/>
  <c r="E191" i="7"/>
  <c r="O190" i="7"/>
  <c r="E190" i="7"/>
  <c r="O189" i="7"/>
  <c r="E189" i="7"/>
  <c r="O186" i="7"/>
  <c r="E186" i="7"/>
  <c r="O185" i="7"/>
  <c r="E185" i="7"/>
  <c r="O184" i="7"/>
  <c r="E184" i="7"/>
  <c r="O183" i="7"/>
  <c r="E183" i="7"/>
  <c r="O182" i="7"/>
  <c r="E182" i="7"/>
  <c r="K170" i="7"/>
  <c r="A170" i="7"/>
  <c r="K169" i="7"/>
  <c r="A169" i="7"/>
  <c r="K168" i="7"/>
  <c r="A168" i="7"/>
  <c r="M167" i="7"/>
  <c r="K167" i="7"/>
  <c r="C167" i="7"/>
  <c r="A167" i="7"/>
  <c r="K165" i="7"/>
  <c r="A165" i="7"/>
  <c r="K164" i="7"/>
  <c r="A164" i="7"/>
  <c r="K163" i="7"/>
  <c r="A163" i="7"/>
  <c r="M162" i="7"/>
  <c r="K162" i="7"/>
  <c r="C162" i="7"/>
  <c r="A162" i="7"/>
  <c r="K160" i="7"/>
  <c r="A160" i="7"/>
  <c r="K159" i="7"/>
  <c r="A159" i="7"/>
  <c r="K158" i="7"/>
  <c r="A158" i="7"/>
  <c r="M157" i="7"/>
  <c r="K157" i="7"/>
  <c r="C157" i="7"/>
  <c r="A157" i="7"/>
  <c r="O155" i="7"/>
  <c r="M155" i="7"/>
  <c r="M186" i="7" s="1"/>
  <c r="E155" i="7"/>
  <c r="C155" i="7"/>
  <c r="C186" i="7" s="1"/>
  <c r="O154" i="7"/>
  <c r="M154" i="7"/>
  <c r="M185" i="7" s="1"/>
  <c r="E154" i="7"/>
  <c r="C154" i="7"/>
  <c r="C185" i="7" s="1"/>
  <c r="O153" i="7"/>
  <c r="M153" i="7"/>
  <c r="E153" i="7"/>
  <c r="E170" i="7" s="1"/>
  <c r="C153" i="7"/>
  <c r="O152" i="7"/>
  <c r="M152" i="7"/>
  <c r="E152" i="7"/>
  <c r="E169" i="7" s="1"/>
  <c r="C152" i="7"/>
  <c r="O151" i="7"/>
  <c r="O168" i="7" s="1"/>
  <c r="M151" i="7"/>
  <c r="K151" i="7"/>
  <c r="E151" i="7"/>
  <c r="E168" i="7" s="1"/>
  <c r="C151" i="7"/>
  <c r="K155" i="7"/>
  <c r="R146" i="7"/>
  <c r="H146" i="7"/>
  <c r="R145" i="7"/>
  <c r="H145" i="7"/>
  <c r="P145" i="7"/>
  <c r="R144" i="7"/>
  <c r="N144" i="7"/>
  <c r="H144" i="7"/>
  <c r="D144" i="7"/>
  <c r="R143" i="7"/>
  <c r="H143" i="7"/>
  <c r="R142" i="7"/>
  <c r="H142" i="7"/>
  <c r="Q129" i="7"/>
  <c r="N129" i="7"/>
  <c r="G129" i="7"/>
  <c r="D129" i="7"/>
  <c r="M128" i="7"/>
  <c r="C128" i="7"/>
  <c r="Q127" i="7"/>
  <c r="N127" i="7"/>
  <c r="M127" i="7"/>
  <c r="G127" i="7"/>
  <c r="D127" i="7"/>
  <c r="C127" i="7"/>
  <c r="O126" i="7"/>
  <c r="E126" i="7"/>
  <c r="O125" i="7"/>
  <c r="E125" i="7"/>
  <c r="O124" i="7"/>
  <c r="E124" i="7"/>
  <c r="O123" i="7"/>
  <c r="E123" i="7"/>
  <c r="O122" i="7"/>
  <c r="E122" i="7"/>
  <c r="O121" i="7"/>
  <c r="E121" i="7"/>
  <c r="M118" i="7"/>
  <c r="C118" i="7"/>
  <c r="M117" i="7"/>
  <c r="C117" i="7"/>
  <c r="M116" i="7"/>
  <c r="C116" i="7"/>
  <c r="M115" i="7"/>
  <c r="C115" i="7"/>
  <c r="M114" i="7"/>
  <c r="C114" i="7"/>
  <c r="M102" i="7"/>
  <c r="L102" i="7"/>
  <c r="C102" i="7"/>
  <c r="B102" i="7"/>
  <c r="M101" i="7"/>
  <c r="L101" i="7"/>
  <c r="C101" i="7"/>
  <c r="B101" i="7"/>
  <c r="M100" i="7"/>
  <c r="L100" i="7"/>
  <c r="C100" i="7"/>
  <c r="B100" i="7"/>
  <c r="M99" i="7"/>
  <c r="K99" i="7"/>
  <c r="C99" i="7"/>
  <c r="A99" i="7"/>
  <c r="M97" i="7"/>
  <c r="L97" i="7"/>
  <c r="C97" i="7"/>
  <c r="B97" i="7"/>
  <c r="M96" i="7"/>
  <c r="C96" i="7"/>
  <c r="M95" i="7"/>
  <c r="L95" i="7"/>
  <c r="C95" i="7"/>
  <c r="B95" i="7"/>
  <c r="M94" i="7"/>
  <c r="K94" i="7"/>
  <c r="C94" i="7"/>
  <c r="A94" i="7"/>
  <c r="M92" i="7"/>
  <c r="L92" i="7"/>
  <c r="C92" i="7"/>
  <c r="B92" i="7"/>
  <c r="M91" i="7"/>
  <c r="L91" i="7"/>
  <c r="C91" i="7"/>
  <c r="B91" i="7"/>
  <c r="M90" i="7"/>
  <c r="L90" i="7"/>
  <c r="C90" i="7"/>
  <c r="B90" i="7"/>
  <c r="M89" i="7"/>
  <c r="K89" i="7"/>
  <c r="C89" i="7"/>
  <c r="A89" i="7"/>
  <c r="O87" i="7"/>
  <c r="M87" i="7"/>
  <c r="L87" i="7"/>
  <c r="E87" i="7"/>
  <c r="C87" i="7"/>
  <c r="B87" i="7"/>
  <c r="O86" i="7"/>
  <c r="M86" i="7"/>
  <c r="L86" i="7"/>
  <c r="E86" i="7"/>
  <c r="C86" i="7"/>
  <c r="B86" i="7"/>
  <c r="O85" i="7"/>
  <c r="M85" i="7"/>
  <c r="L85" i="7"/>
  <c r="E85" i="7"/>
  <c r="C85" i="7"/>
  <c r="B85" i="7"/>
  <c r="O84" i="7"/>
  <c r="O96" i="7" s="1"/>
  <c r="M84" i="7"/>
  <c r="L84" i="7"/>
  <c r="E84" i="7"/>
  <c r="C84" i="7"/>
  <c r="B84" i="7"/>
  <c r="O83" i="7"/>
  <c r="M83" i="7"/>
  <c r="L83" i="7"/>
  <c r="E83" i="7"/>
  <c r="E100" i="7" s="1"/>
  <c r="C83" i="7"/>
  <c r="B83" i="7"/>
  <c r="R79" i="7"/>
  <c r="Q79" i="7"/>
  <c r="P79" i="7"/>
  <c r="O79" i="7"/>
  <c r="N79" i="7"/>
  <c r="M79" i="7"/>
  <c r="H79" i="7"/>
  <c r="G79" i="7"/>
  <c r="F79" i="7"/>
  <c r="E79" i="7"/>
  <c r="D79" i="7"/>
  <c r="C79" i="7"/>
  <c r="R78" i="7"/>
  <c r="K86" i="7"/>
  <c r="H78" i="7"/>
  <c r="R77" i="7"/>
  <c r="H77" i="7"/>
  <c r="R76" i="7"/>
  <c r="N76" i="7"/>
  <c r="H76" i="7"/>
  <c r="D76" i="7"/>
  <c r="R75" i="7"/>
  <c r="H75" i="7"/>
  <c r="R74" i="7"/>
  <c r="H74" i="7"/>
  <c r="Q61" i="7"/>
  <c r="N61" i="7"/>
  <c r="G61" i="7"/>
  <c r="D61" i="7"/>
  <c r="M60" i="7"/>
  <c r="C60" i="7"/>
  <c r="Q59" i="7"/>
  <c r="N59" i="7"/>
  <c r="M59" i="7"/>
  <c r="G59" i="7"/>
  <c r="D59" i="7"/>
  <c r="C59" i="7"/>
  <c r="O58" i="7"/>
  <c r="E58" i="7"/>
  <c r="O57" i="7"/>
  <c r="E57" i="7"/>
  <c r="O56" i="7"/>
  <c r="E56" i="7"/>
  <c r="O55" i="7"/>
  <c r="E55" i="7"/>
  <c r="O54" i="7"/>
  <c r="E54" i="7"/>
  <c r="O53" i="7"/>
  <c r="E53" i="7"/>
  <c r="M50" i="7"/>
  <c r="C50" i="7"/>
  <c r="M49" i="7"/>
  <c r="C49" i="7"/>
  <c r="M48" i="7"/>
  <c r="C48" i="7"/>
  <c r="M47" i="7"/>
  <c r="C47" i="7"/>
  <c r="M46" i="7"/>
  <c r="C46" i="7"/>
  <c r="M34" i="7"/>
  <c r="L34" i="7"/>
  <c r="C34" i="7"/>
  <c r="B34" i="7"/>
  <c r="M33" i="7"/>
  <c r="L33" i="7"/>
  <c r="C33" i="7"/>
  <c r="B33" i="7"/>
  <c r="M32" i="7"/>
  <c r="L32" i="7"/>
  <c r="C32" i="7"/>
  <c r="B32" i="7"/>
  <c r="M31" i="7"/>
  <c r="K31" i="7"/>
  <c r="C31" i="7"/>
  <c r="A31" i="7"/>
  <c r="M29" i="7"/>
  <c r="L29" i="7"/>
  <c r="C29" i="7"/>
  <c r="B29" i="7"/>
  <c r="M28" i="7"/>
  <c r="C28" i="7"/>
  <c r="M27" i="7"/>
  <c r="L27" i="7"/>
  <c r="C27" i="7"/>
  <c r="B27" i="7"/>
  <c r="M26" i="7"/>
  <c r="K26" i="7"/>
  <c r="C26" i="7"/>
  <c r="A26" i="7"/>
  <c r="M24" i="7"/>
  <c r="L24" i="7"/>
  <c r="C24" i="7"/>
  <c r="B24" i="7"/>
  <c r="M23" i="7"/>
  <c r="L23" i="7"/>
  <c r="C23" i="7"/>
  <c r="B23" i="7"/>
  <c r="M22" i="7"/>
  <c r="L22" i="7"/>
  <c r="C22" i="7"/>
  <c r="B22" i="7"/>
  <c r="M21" i="7"/>
  <c r="K21" i="7"/>
  <c r="C21" i="7"/>
  <c r="A21" i="7"/>
  <c r="O19" i="7"/>
  <c r="M19" i="7"/>
  <c r="L19" i="7"/>
  <c r="E19" i="7"/>
  <c r="C19" i="7"/>
  <c r="B19" i="7"/>
  <c r="O18" i="7"/>
  <c r="M18" i="7"/>
  <c r="L18" i="7"/>
  <c r="E18" i="7"/>
  <c r="C18" i="7"/>
  <c r="B18" i="7"/>
  <c r="O17" i="7"/>
  <c r="M17" i="7"/>
  <c r="L17" i="7"/>
  <c r="E17" i="7"/>
  <c r="C17" i="7"/>
  <c r="B17" i="7"/>
  <c r="O16" i="7"/>
  <c r="O33" i="7" s="1"/>
  <c r="M16" i="7"/>
  <c r="L16" i="7"/>
  <c r="E16" i="7"/>
  <c r="C16" i="7"/>
  <c r="B16" i="7"/>
  <c r="O15" i="7"/>
  <c r="M15" i="7"/>
  <c r="L15" i="7"/>
  <c r="E15" i="7"/>
  <c r="E32" i="7" s="1"/>
  <c r="C15" i="7"/>
  <c r="B15" i="7"/>
  <c r="R11" i="7"/>
  <c r="Q11" i="7"/>
  <c r="P11" i="7"/>
  <c r="O11" i="7"/>
  <c r="N11" i="7"/>
  <c r="M11" i="7"/>
  <c r="H11" i="7"/>
  <c r="G11" i="7"/>
  <c r="F11" i="7"/>
  <c r="E11" i="7"/>
  <c r="D11" i="7"/>
  <c r="C11" i="7"/>
  <c r="R10" i="7"/>
  <c r="M10" i="7"/>
  <c r="H10" i="7"/>
  <c r="A18" i="7"/>
  <c r="R9" i="7"/>
  <c r="H9" i="7"/>
  <c r="R8" i="7"/>
  <c r="N8" i="7"/>
  <c r="H8" i="7"/>
  <c r="D8" i="7"/>
  <c r="R7" i="7"/>
  <c r="H7" i="7"/>
  <c r="R6" i="7"/>
  <c r="H6" i="7"/>
  <c r="N197" i="6"/>
  <c r="D197" i="6"/>
  <c r="M196" i="6"/>
  <c r="C196" i="6"/>
  <c r="Q195" i="6"/>
  <c r="N195" i="6"/>
  <c r="M195" i="6"/>
  <c r="G195" i="6"/>
  <c r="D195" i="6"/>
  <c r="C195" i="6"/>
  <c r="O193" i="6"/>
  <c r="E193" i="6"/>
  <c r="O192" i="6"/>
  <c r="E192" i="6"/>
  <c r="O191" i="6"/>
  <c r="E191" i="6"/>
  <c r="O190" i="6"/>
  <c r="E190" i="6"/>
  <c r="O189" i="6"/>
  <c r="E189" i="6"/>
  <c r="O186" i="6"/>
  <c r="E186" i="6"/>
  <c r="O185" i="6"/>
  <c r="E185" i="6"/>
  <c r="O184" i="6"/>
  <c r="E184" i="6"/>
  <c r="O183" i="6"/>
  <c r="E183" i="6"/>
  <c r="O182" i="6"/>
  <c r="E182" i="6"/>
  <c r="K170" i="6"/>
  <c r="A170" i="6"/>
  <c r="K169" i="6"/>
  <c r="A169" i="6"/>
  <c r="K168" i="6"/>
  <c r="A168" i="6"/>
  <c r="M167" i="6"/>
  <c r="K167" i="6"/>
  <c r="C167" i="6"/>
  <c r="A167" i="6"/>
  <c r="K165" i="6"/>
  <c r="A165" i="6"/>
  <c r="K164" i="6"/>
  <c r="A164" i="6"/>
  <c r="K163" i="6"/>
  <c r="A163" i="6"/>
  <c r="M162" i="6"/>
  <c r="K162" i="6"/>
  <c r="C162" i="6"/>
  <c r="A162" i="6"/>
  <c r="K160" i="6"/>
  <c r="A160" i="6"/>
  <c r="K159" i="6"/>
  <c r="A159" i="6"/>
  <c r="K158" i="6"/>
  <c r="A158" i="6"/>
  <c r="M157" i="6"/>
  <c r="K157" i="6"/>
  <c r="C157" i="6"/>
  <c r="A157" i="6"/>
  <c r="O155" i="6"/>
  <c r="M155" i="6"/>
  <c r="M186" i="6" s="1"/>
  <c r="E155" i="6"/>
  <c r="C155" i="6"/>
  <c r="C186" i="6" s="1"/>
  <c r="O154" i="6"/>
  <c r="M154" i="6"/>
  <c r="M185" i="6" s="1"/>
  <c r="E154" i="6"/>
  <c r="C154" i="6"/>
  <c r="C185" i="6" s="1"/>
  <c r="O153" i="6"/>
  <c r="O170" i="6" s="1"/>
  <c r="M153" i="6"/>
  <c r="M184" i="6" s="1"/>
  <c r="E153" i="6"/>
  <c r="E170" i="6" s="1"/>
  <c r="C153" i="6"/>
  <c r="C170" i="6" s="1"/>
  <c r="O152" i="6"/>
  <c r="M152" i="6"/>
  <c r="M183" i="6" s="1"/>
  <c r="E152" i="6"/>
  <c r="E169" i="6" s="1"/>
  <c r="C152" i="6"/>
  <c r="C169" i="6" s="1"/>
  <c r="O151" i="6"/>
  <c r="O168" i="6" s="1"/>
  <c r="M151" i="6"/>
  <c r="M182" i="6" s="1"/>
  <c r="E151" i="6"/>
  <c r="E168" i="6" s="1"/>
  <c r="C151" i="6"/>
  <c r="C168" i="6" s="1"/>
  <c r="K155" i="6"/>
  <c r="R146" i="6"/>
  <c r="A155" i="6"/>
  <c r="H146" i="6"/>
  <c r="K154" i="6"/>
  <c r="K185" i="6" s="1"/>
  <c r="R145" i="6"/>
  <c r="A154" i="6"/>
  <c r="A185" i="6" s="1"/>
  <c r="H145" i="6"/>
  <c r="P145" i="6"/>
  <c r="R144" i="6"/>
  <c r="N144" i="6"/>
  <c r="H144" i="6"/>
  <c r="D144" i="6"/>
  <c r="R143" i="6"/>
  <c r="H143" i="6"/>
  <c r="R142" i="6"/>
  <c r="A151" i="6"/>
  <c r="H142" i="6"/>
  <c r="Q129" i="6"/>
  <c r="N129" i="6"/>
  <c r="G129" i="6"/>
  <c r="D129" i="6"/>
  <c r="M128" i="6"/>
  <c r="C128" i="6"/>
  <c r="Q127" i="6"/>
  <c r="N127" i="6"/>
  <c r="M127" i="6"/>
  <c r="G127" i="6"/>
  <c r="D127" i="6"/>
  <c r="C127" i="6"/>
  <c r="O126" i="6"/>
  <c r="E126" i="6"/>
  <c r="O125" i="6"/>
  <c r="E125" i="6"/>
  <c r="O124" i="6"/>
  <c r="E124" i="6"/>
  <c r="O123" i="6"/>
  <c r="E123" i="6"/>
  <c r="O122" i="6"/>
  <c r="E122" i="6"/>
  <c r="O121" i="6"/>
  <c r="E121" i="6"/>
  <c r="M118" i="6"/>
  <c r="C118" i="6"/>
  <c r="M117" i="6"/>
  <c r="C117" i="6"/>
  <c r="M116" i="6"/>
  <c r="C116" i="6"/>
  <c r="M115" i="6"/>
  <c r="C115" i="6"/>
  <c r="M114" i="6"/>
  <c r="C114" i="6"/>
  <c r="M102" i="6"/>
  <c r="L102" i="6"/>
  <c r="C102" i="6"/>
  <c r="B102" i="6"/>
  <c r="M101" i="6"/>
  <c r="L101" i="6"/>
  <c r="C101" i="6"/>
  <c r="B101" i="6"/>
  <c r="M100" i="6"/>
  <c r="L100" i="6"/>
  <c r="C100" i="6"/>
  <c r="B100" i="6"/>
  <c r="M99" i="6"/>
  <c r="K99" i="6"/>
  <c r="C99" i="6"/>
  <c r="A99" i="6"/>
  <c r="M97" i="6"/>
  <c r="L97" i="6"/>
  <c r="C97" i="6"/>
  <c r="B97" i="6"/>
  <c r="M96" i="6"/>
  <c r="C96" i="6"/>
  <c r="M95" i="6"/>
  <c r="L95" i="6"/>
  <c r="C95" i="6"/>
  <c r="B95" i="6"/>
  <c r="M94" i="6"/>
  <c r="K94" i="6"/>
  <c r="C94" i="6"/>
  <c r="A94" i="6"/>
  <c r="M92" i="6"/>
  <c r="L92" i="6"/>
  <c r="C92" i="6"/>
  <c r="B92" i="6"/>
  <c r="M91" i="6"/>
  <c r="L91" i="6"/>
  <c r="C91" i="6"/>
  <c r="B91" i="6"/>
  <c r="M90" i="6"/>
  <c r="L90" i="6"/>
  <c r="C90" i="6"/>
  <c r="B90" i="6"/>
  <c r="M89" i="6"/>
  <c r="K89" i="6"/>
  <c r="C89" i="6"/>
  <c r="A89" i="6"/>
  <c r="O87" i="6"/>
  <c r="M87" i="6"/>
  <c r="L87" i="6"/>
  <c r="E87" i="6"/>
  <c r="C87" i="6"/>
  <c r="B87" i="6"/>
  <c r="O86" i="6"/>
  <c r="M86" i="6"/>
  <c r="L86" i="6"/>
  <c r="E86" i="6"/>
  <c r="C86" i="6"/>
  <c r="B86" i="6"/>
  <c r="O85" i="6"/>
  <c r="M85" i="6"/>
  <c r="L85" i="6"/>
  <c r="E85" i="6"/>
  <c r="C85" i="6"/>
  <c r="B85" i="6"/>
  <c r="O84" i="6"/>
  <c r="M84" i="6"/>
  <c r="L84" i="6"/>
  <c r="E84" i="6"/>
  <c r="C84" i="6"/>
  <c r="B84" i="6"/>
  <c r="O83" i="6"/>
  <c r="M83" i="6"/>
  <c r="L83" i="6"/>
  <c r="E83" i="6"/>
  <c r="C83" i="6"/>
  <c r="B83" i="6"/>
  <c r="R79" i="6"/>
  <c r="Q79" i="6"/>
  <c r="P79" i="6"/>
  <c r="O79" i="6"/>
  <c r="N79" i="6"/>
  <c r="M79" i="6"/>
  <c r="H79" i="6"/>
  <c r="G79" i="6"/>
  <c r="F79" i="6"/>
  <c r="E79" i="6"/>
  <c r="D79" i="6"/>
  <c r="C79" i="6"/>
  <c r="R78" i="6"/>
  <c r="A87" i="6"/>
  <c r="H78" i="6"/>
  <c r="K86" i="6"/>
  <c r="R77" i="6"/>
  <c r="H77" i="6"/>
  <c r="R76" i="6"/>
  <c r="N76" i="6"/>
  <c r="H76" i="6"/>
  <c r="D76" i="6"/>
  <c r="R75" i="6"/>
  <c r="H75" i="6"/>
  <c r="R74" i="6"/>
  <c r="A83" i="6"/>
  <c r="H74" i="6"/>
  <c r="Q61" i="6"/>
  <c r="N61" i="6"/>
  <c r="G61" i="6"/>
  <c r="D61" i="6"/>
  <c r="M60" i="6"/>
  <c r="C60" i="6"/>
  <c r="Q59" i="6"/>
  <c r="N59" i="6"/>
  <c r="M59" i="6"/>
  <c r="G59" i="6"/>
  <c r="D59" i="6"/>
  <c r="C59" i="6"/>
  <c r="O58" i="6"/>
  <c r="E58" i="6"/>
  <c r="O57" i="6"/>
  <c r="E57" i="6"/>
  <c r="O56" i="6"/>
  <c r="E56" i="6"/>
  <c r="O55" i="6"/>
  <c r="E55" i="6"/>
  <c r="O54" i="6"/>
  <c r="E54" i="6"/>
  <c r="O53" i="6"/>
  <c r="E53" i="6"/>
  <c r="M50" i="6"/>
  <c r="C50" i="6"/>
  <c r="M49" i="6"/>
  <c r="C49" i="6"/>
  <c r="M48" i="6"/>
  <c r="C48" i="6"/>
  <c r="M47" i="6"/>
  <c r="C47" i="6"/>
  <c r="M46" i="6"/>
  <c r="C46" i="6"/>
  <c r="M34" i="6"/>
  <c r="L34" i="6"/>
  <c r="C34" i="6"/>
  <c r="B34" i="6"/>
  <c r="M33" i="6"/>
  <c r="L33" i="6"/>
  <c r="C33" i="6"/>
  <c r="B33" i="6"/>
  <c r="M32" i="6"/>
  <c r="L32" i="6"/>
  <c r="C32" i="6"/>
  <c r="B32" i="6"/>
  <c r="M31" i="6"/>
  <c r="K31" i="6"/>
  <c r="C31" i="6"/>
  <c r="A31" i="6"/>
  <c r="M29" i="6"/>
  <c r="L29" i="6"/>
  <c r="C29" i="6"/>
  <c r="B29" i="6"/>
  <c r="M28" i="6"/>
  <c r="C28" i="6"/>
  <c r="M27" i="6"/>
  <c r="L27" i="6"/>
  <c r="C27" i="6"/>
  <c r="B27" i="6"/>
  <c r="M26" i="6"/>
  <c r="K26" i="6"/>
  <c r="C26" i="6"/>
  <c r="A26" i="6"/>
  <c r="M24" i="6"/>
  <c r="L24" i="6"/>
  <c r="C24" i="6"/>
  <c r="B24" i="6"/>
  <c r="M23" i="6"/>
  <c r="L23" i="6"/>
  <c r="C23" i="6"/>
  <c r="B23" i="6"/>
  <c r="M22" i="6"/>
  <c r="L22" i="6"/>
  <c r="C22" i="6"/>
  <c r="B22" i="6"/>
  <c r="M21" i="6"/>
  <c r="K21" i="6"/>
  <c r="C21" i="6"/>
  <c r="A21" i="6"/>
  <c r="O19" i="6"/>
  <c r="M19" i="6"/>
  <c r="L19" i="6"/>
  <c r="E19" i="6"/>
  <c r="C19" i="6"/>
  <c r="B19" i="6"/>
  <c r="O18" i="6"/>
  <c r="M18" i="6"/>
  <c r="L18" i="6"/>
  <c r="E18" i="6"/>
  <c r="C18" i="6"/>
  <c r="B18" i="6"/>
  <c r="O17" i="6"/>
  <c r="M17" i="6"/>
  <c r="L17" i="6"/>
  <c r="E17" i="6"/>
  <c r="C17" i="6"/>
  <c r="B17" i="6"/>
  <c r="O16" i="6"/>
  <c r="M16" i="6"/>
  <c r="L16" i="6"/>
  <c r="E16" i="6"/>
  <c r="C16" i="6"/>
  <c r="B16" i="6"/>
  <c r="O15" i="6"/>
  <c r="M15" i="6"/>
  <c r="L15" i="6"/>
  <c r="E15" i="6"/>
  <c r="C15" i="6"/>
  <c r="B15" i="6"/>
  <c r="R11" i="6"/>
  <c r="Q11" i="6"/>
  <c r="P11" i="6"/>
  <c r="O11" i="6"/>
  <c r="N11" i="6"/>
  <c r="M11" i="6"/>
  <c r="H11" i="6"/>
  <c r="G11" i="6"/>
  <c r="F11" i="6"/>
  <c r="E11" i="6"/>
  <c r="D11" i="6"/>
  <c r="C11" i="6"/>
  <c r="R10" i="6"/>
  <c r="M10" i="6"/>
  <c r="H10" i="6"/>
  <c r="A18" i="6"/>
  <c r="R9" i="6"/>
  <c r="H9" i="6"/>
  <c r="R8" i="6"/>
  <c r="N8" i="6"/>
  <c r="H8" i="6"/>
  <c r="D8" i="6"/>
  <c r="R7" i="6"/>
  <c r="H7" i="6"/>
  <c r="K15" i="6"/>
  <c r="R6" i="6"/>
  <c r="H6" i="6"/>
  <c r="I146" i="5"/>
  <c r="A155" i="5" s="1"/>
  <c r="I145" i="5"/>
  <c r="A154" i="5" s="1"/>
  <c r="I144" i="5"/>
  <c r="I143" i="5"/>
  <c r="A152" i="5" s="1"/>
  <c r="I142" i="5"/>
  <c r="A151" i="5" s="1"/>
  <c r="S146" i="5"/>
  <c r="K155" i="5" s="1"/>
  <c r="S145" i="5"/>
  <c r="K154" i="5" s="1"/>
  <c r="S144" i="5"/>
  <c r="K153" i="5" s="1"/>
  <c r="S143" i="5"/>
  <c r="S142" i="5"/>
  <c r="K151" i="5" s="1"/>
  <c r="I78" i="5"/>
  <c r="I77" i="5"/>
  <c r="I76" i="5"/>
  <c r="A85" i="5" s="1"/>
  <c r="C109" i="5" s="1"/>
  <c r="I75" i="5"/>
  <c r="I74" i="5"/>
  <c r="S78" i="5"/>
  <c r="S77" i="5"/>
  <c r="S76" i="5"/>
  <c r="K85" i="5" s="1"/>
  <c r="S75" i="5"/>
  <c r="S74" i="5"/>
  <c r="S10" i="5"/>
  <c r="S9" i="5"/>
  <c r="S8" i="5"/>
  <c r="S7" i="5"/>
  <c r="S6" i="5"/>
  <c r="I10" i="5"/>
  <c r="I9" i="5"/>
  <c r="I8" i="5"/>
  <c r="I7" i="5"/>
  <c r="I6" i="5"/>
  <c r="A15" i="5" s="1"/>
  <c r="N197" i="5"/>
  <c r="D197" i="5"/>
  <c r="M196" i="5"/>
  <c r="C196" i="5"/>
  <c r="Q195" i="5"/>
  <c r="N195" i="5"/>
  <c r="M195" i="5"/>
  <c r="G195" i="5"/>
  <c r="D195" i="5"/>
  <c r="C195" i="5"/>
  <c r="O193" i="5"/>
  <c r="E193" i="5"/>
  <c r="O192" i="5"/>
  <c r="E192" i="5"/>
  <c r="O191" i="5"/>
  <c r="E191" i="5"/>
  <c r="O190" i="5"/>
  <c r="E190" i="5"/>
  <c r="O189" i="5"/>
  <c r="E189" i="5"/>
  <c r="O186" i="5"/>
  <c r="E186" i="5"/>
  <c r="O185" i="5"/>
  <c r="E185" i="5"/>
  <c r="O184" i="5"/>
  <c r="E184" i="5"/>
  <c r="O183" i="5"/>
  <c r="E183" i="5"/>
  <c r="O182" i="5"/>
  <c r="E182" i="5"/>
  <c r="K170" i="5"/>
  <c r="A170" i="5"/>
  <c r="K169" i="5"/>
  <c r="A169" i="5"/>
  <c r="K168" i="5"/>
  <c r="A168" i="5"/>
  <c r="M167" i="5"/>
  <c r="K167" i="5"/>
  <c r="C167" i="5"/>
  <c r="A167" i="5"/>
  <c r="K165" i="5"/>
  <c r="A165" i="5"/>
  <c r="K164" i="5"/>
  <c r="A164" i="5"/>
  <c r="K163" i="5"/>
  <c r="C163" i="5"/>
  <c r="A163" i="5"/>
  <c r="M162" i="5"/>
  <c r="K162" i="5"/>
  <c r="C162" i="5"/>
  <c r="A162" i="5"/>
  <c r="K160" i="5"/>
  <c r="A160" i="5"/>
  <c r="K159" i="5"/>
  <c r="A159" i="5"/>
  <c r="K158" i="5"/>
  <c r="C158" i="5"/>
  <c r="A158" i="5"/>
  <c r="M157" i="5"/>
  <c r="K157" i="5"/>
  <c r="C157" i="5"/>
  <c r="A157" i="5"/>
  <c r="O155" i="5"/>
  <c r="M155" i="5"/>
  <c r="M186" i="5" s="1"/>
  <c r="E155" i="5"/>
  <c r="C155" i="5"/>
  <c r="C186" i="5" s="1"/>
  <c r="O154" i="5"/>
  <c r="M154" i="5"/>
  <c r="M185" i="5" s="1"/>
  <c r="E154" i="5"/>
  <c r="C154" i="5"/>
  <c r="C185" i="5" s="1"/>
  <c r="O153" i="5"/>
  <c r="M153" i="5"/>
  <c r="M170" i="5" s="1"/>
  <c r="E153" i="5"/>
  <c r="C153" i="5"/>
  <c r="C160" i="5" s="1"/>
  <c r="A153" i="5"/>
  <c r="O152" i="5"/>
  <c r="O169" i="5" s="1"/>
  <c r="M152" i="5"/>
  <c r="M169" i="5" s="1"/>
  <c r="E152" i="5"/>
  <c r="C152" i="5"/>
  <c r="C159" i="5" s="1"/>
  <c r="O151" i="5"/>
  <c r="O168" i="5" s="1"/>
  <c r="M151" i="5"/>
  <c r="M168" i="5" s="1"/>
  <c r="E151" i="5"/>
  <c r="E168" i="5" s="1"/>
  <c r="C151" i="5"/>
  <c r="R146" i="5"/>
  <c r="H146" i="5"/>
  <c r="R145" i="5"/>
  <c r="H145" i="5"/>
  <c r="P145" i="5"/>
  <c r="R144" i="5"/>
  <c r="N144" i="5"/>
  <c r="H144" i="5"/>
  <c r="D144" i="5"/>
  <c r="R143" i="5"/>
  <c r="H143" i="5"/>
  <c r="R142" i="5"/>
  <c r="H142" i="5"/>
  <c r="Q129" i="5"/>
  <c r="N129" i="5"/>
  <c r="G129" i="5"/>
  <c r="D129" i="5"/>
  <c r="M128" i="5"/>
  <c r="C128" i="5"/>
  <c r="Q127" i="5"/>
  <c r="N127" i="5"/>
  <c r="M127" i="5"/>
  <c r="G127" i="5"/>
  <c r="D127" i="5"/>
  <c r="C127" i="5"/>
  <c r="O126" i="5"/>
  <c r="E126" i="5"/>
  <c r="O125" i="5"/>
  <c r="E125" i="5"/>
  <c r="O124" i="5"/>
  <c r="E124" i="5"/>
  <c r="O123" i="5"/>
  <c r="E123" i="5"/>
  <c r="O122" i="5"/>
  <c r="E122" i="5"/>
  <c r="O121" i="5"/>
  <c r="E121" i="5"/>
  <c r="M118" i="5"/>
  <c r="C118" i="5"/>
  <c r="M117" i="5"/>
  <c r="C117" i="5"/>
  <c r="M116" i="5"/>
  <c r="C116" i="5"/>
  <c r="M115" i="5"/>
  <c r="C115" i="5"/>
  <c r="M114" i="5"/>
  <c r="C114" i="5"/>
  <c r="M102" i="5"/>
  <c r="L102" i="5"/>
  <c r="C102" i="5"/>
  <c r="B102" i="5"/>
  <c r="M101" i="5"/>
  <c r="L101" i="5"/>
  <c r="C101" i="5"/>
  <c r="B101" i="5"/>
  <c r="M100" i="5"/>
  <c r="L100" i="5"/>
  <c r="C100" i="5"/>
  <c r="B100" i="5"/>
  <c r="M99" i="5"/>
  <c r="K99" i="5"/>
  <c r="C99" i="5"/>
  <c r="A99" i="5"/>
  <c r="M97" i="5"/>
  <c r="L97" i="5"/>
  <c r="C97" i="5"/>
  <c r="B97" i="5"/>
  <c r="M96" i="5"/>
  <c r="C96" i="5"/>
  <c r="M95" i="5"/>
  <c r="L95" i="5"/>
  <c r="C95" i="5"/>
  <c r="B95" i="5"/>
  <c r="M94" i="5"/>
  <c r="K94" i="5"/>
  <c r="C94" i="5"/>
  <c r="A94" i="5"/>
  <c r="M92" i="5"/>
  <c r="L92" i="5"/>
  <c r="C92" i="5"/>
  <c r="B92" i="5"/>
  <c r="M91" i="5"/>
  <c r="L91" i="5"/>
  <c r="C91" i="5"/>
  <c r="B91" i="5"/>
  <c r="M90" i="5"/>
  <c r="L90" i="5"/>
  <c r="C90" i="5"/>
  <c r="B90" i="5"/>
  <c r="M89" i="5"/>
  <c r="K89" i="5"/>
  <c r="C89" i="5"/>
  <c r="A89" i="5"/>
  <c r="O87" i="5"/>
  <c r="M87" i="5"/>
  <c r="L87" i="5"/>
  <c r="E87" i="5"/>
  <c r="C87" i="5"/>
  <c r="B87" i="5"/>
  <c r="O86" i="5"/>
  <c r="M86" i="5"/>
  <c r="L86" i="5"/>
  <c r="E86" i="5"/>
  <c r="C86" i="5"/>
  <c r="B86" i="5"/>
  <c r="O85" i="5"/>
  <c r="M85" i="5"/>
  <c r="L85" i="5"/>
  <c r="E85" i="5"/>
  <c r="C85" i="5"/>
  <c r="B85" i="5"/>
  <c r="O84" i="5"/>
  <c r="M84" i="5"/>
  <c r="L84" i="5"/>
  <c r="E84" i="5"/>
  <c r="C84" i="5"/>
  <c r="B84" i="5"/>
  <c r="O83" i="5"/>
  <c r="M83" i="5"/>
  <c r="L83" i="5"/>
  <c r="E83" i="5"/>
  <c r="C83" i="5"/>
  <c r="B83" i="5"/>
  <c r="R79" i="5"/>
  <c r="Q79" i="5"/>
  <c r="P79" i="5"/>
  <c r="O79" i="5"/>
  <c r="N79" i="5"/>
  <c r="M79" i="5"/>
  <c r="H79" i="5"/>
  <c r="G79" i="5"/>
  <c r="F79" i="5"/>
  <c r="E79" i="5"/>
  <c r="D79" i="5"/>
  <c r="C79" i="5"/>
  <c r="R78" i="5"/>
  <c r="H78" i="5"/>
  <c r="R77" i="5"/>
  <c r="H77" i="5"/>
  <c r="R76" i="5"/>
  <c r="N76" i="5"/>
  <c r="H76" i="5"/>
  <c r="D76" i="5"/>
  <c r="R75" i="5"/>
  <c r="H75" i="5"/>
  <c r="K83" i="5"/>
  <c r="R74" i="5"/>
  <c r="H74" i="5"/>
  <c r="Q61" i="5"/>
  <c r="N61" i="5"/>
  <c r="G61" i="5"/>
  <c r="D61" i="5"/>
  <c r="M60" i="5"/>
  <c r="C60" i="5"/>
  <c r="Q59" i="5"/>
  <c r="N59" i="5"/>
  <c r="M59" i="5"/>
  <c r="G59" i="5"/>
  <c r="D59" i="5"/>
  <c r="C59" i="5"/>
  <c r="O58" i="5"/>
  <c r="E58" i="5"/>
  <c r="O57" i="5"/>
  <c r="E57" i="5"/>
  <c r="O56" i="5"/>
  <c r="E56" i="5"/>
  <c r="O55" i="5"/>
  <c r="E55" i="5"/>
  <c r="O54" i="5"/>
  <c r="E54" i="5"/>
  <c r="O53" i="5"/>
  <c r="E53" i="5"/>
  <c r="M50" i="5"/>
  <c r="C50" i="5"/>
  <c r="M49" i="5"/>
  <c r="C49" i="5"/>
  <c r="M48" i="5"/>
  <c r="C48" i="5"/>
  <c r="M47" i="5"/>
  <c r="C47" i="5"/>
  <c r="M46" i="5"/>
  <c r="C46" i="5"/>
  <c r="M34" i="5"/>
  <c r="L34" i="5"/>
  <c r="C34" i="5"/>
  <c r="B34" i="5"/>
  <c r="M33" i="5"/>
  <c r="L33" i="5"/>
  <c r="C33" i="5"/>
  <c r="B33" i="5"/>
  <c r="M32" i="5"/>
  <c r="L32" i="5"/>
  <c r="C32" i="5"/>
  <c r="B32" i="5"/>
  <c r="M31" i="5"/>
  <c r="K31" i="5"/>
  <c r="C31" i="5"/>
  <c r="A31" i="5"/>
  <c r="M29" i="5"/>
  <c r="L29" i="5"/>
  <c r="C29" i="5"/>
  <c r="B29" i="5"/>
  <c r="M28" i="5"/>
  <c r="C28" i="5"/>
  <c r="M27" i="5"/>
  <c r="L27" i="5"/>
  <c r="C27" i="5"/>
  <c r="B27" i="5"/>
  <c r="M26" i="5"/>
  <c r="K26" i="5"/>
  <c r="C26" i="5"/>
  <c r="A26" i="5"/>
  <c r="M24" i="5"/>
  <c r="L24" i="5"/>
  <c r="C24" i="5"/>
  <c r="B24" i="5"/>
  <c r="M23" i="5"/>
  <c r="L23" i="5"/>
  <c r="C23" i="5"/>
  <c r="B23" i="5"/>
  <c r="M22" i="5"/>
  <c r="L22" i="5"/>
  <c r="C22" i="5"/>
  <c r="B22" i="5"/>
  <c r="M21" i="5"/>
  <c r="K21" i="5"/>
  <c r="C21" i="5"/>
  <c r="A21" i="5"/>
  <c r="O19" i="5"/>
  <c r="M19" i="5"/>
  <c r="L19" i="5"/>
  <c r="E19" i="5"/>
  <c r="C19" i="5"/>
  <c r="B19" i="5"/>
  <c r="O18" i="5"/>
  <c r="M18" i="5"/>
  <c r="L18" i="5"/>
  <c r="E18" i="5"/>
  <c r="C18" i="5"/>
  <c r="B18" i="5"/>
  <c r="O17" i="5"/>
  <c r="M17" i="5"/>
  <c r="L17" i="5"/>
  <c r="E17" i="5"/>
  <c r="C17" i="5"/>
  <c r="B17" i="5"/>
  <c r="O16" i="5"/>
  <c r="M16" i="5"/>
  <c r="L16" i="5"/>
  <c r="E16" i="5"/>
  <c r="C16" i="5"/>
  <c r="B16" i="5"/>
  <c r="O15" i="5"/>
  <c r="M15" i="5"/>
  <c r="L15" i="5"/>
  <c r="E15" i="5"/>
  <c r="C15" i="5"/>
  <c r="B15" i="5"/>
  <c r="R11" i="5"/>
  <c r="Q11" i="5"/>
  <c r="P11" i="5"/>
  <c r="O11" i="5"/>
  <c r="N11" i="5"/>
  <c r="M11" i="5"/>
  <c r="H11" i="5"/>
  <c r="G11" i="5"/>
  <c r="F11" i="5"/>
  <c r="E11" i="5"/>
  <c r="D11" i="5"/>
  <c r="C11" i="5"/>
  <c r="R10" i="5"/>
  <c r="M10" i="5"/>
  <c r="H10" i="5"/>
  <c r="R9" i="5"/>
  <c r="H9" i="5"/>
  <c r="R8" i="5"/>
  <c r="N8" i="5"/>
  <c r="H8" i="5"/>
  <c r="D8" i="5"/>
  <c r="R7" i="5"/>
  <c r="H7" i="5"/>
  <c r="R6" i="5"/>
  <c r="H6" i="5"/>
  <c r="O32" i="6" l="1"/>
  <c r="S185" i="7"/>
  <c r="E102" i="5"/>
  <c r="E170" i="5"/>
  <c r="E34" i="6"/>
  <c r="O100" i="6"/>
  <c r="K16" i="7"/>
  <c r="E96" i="5"/>
  <c r="E33" i="6"/>
  <c r="E169" i="5"/>
  <c r="O34" i="6"/>
  <c r="O169" i="6"/>
  <c r="K19" i="6"/>
  <c r="E32" i="6"/>
  <c r="O102" i="6"/>
  <c r="E34" i="7"/>
  <c r="E102" i="7"/>
  <c r="K19" i="5"/>
  <c r="O33" i="6"/>
  <c r="O33" i="5"/>
  <c r="O101" i="6"/>
  <c r="E33" i="7"/>
  <c r="E101" i="7"/>
  <c r="O32" i="5"/>
  <c r="O34" i="5"/>
  <c r="O170" i="5"/>
  <c r="O160" i="5"/>
  <c r="I154" i="5"/>
  <c r="O169" i="7"/>
  <c r="O170" i="7"/>
  <c r="A184" i="6"/>
  <c r="K183" i="6"/>
  <c r="S183" i="6" s="1"/>
  <c r="C184" i="6"/>
  <c r="E32" i="5"/>
  <c r="E34" i="5"/>
  <c r="O100" i="5"/>
  <c r="I153" i="5"/>
  <c r="E100" i="6"/>
  <c r="E102" i="6"/>
  <c r="I151" i="6"/>
  <c r="I185" i="6"/>
  <c r="C183" i="6"/>
  <c r="A183" i="7"/>
  <c r="O95" i="5"/>
  <c r="I155" i="5"/>
  <c r="E28" i="6"/>
  <c r="C182" i="6"/>
  <c r="O32" i="7"/>
  <c r="O34" i="7"/>
  <c r="O100" i="7"/>
  <c r="O102" i="7"/>
  <c r="K183" i="7"/>
  <c r="E33" i="5"/>
  <c r="O101" i="5"/>
  <c r="M183" i="5"/>
  <c r="E101" i="6"/>
  <c r="S185" i="6"/>
  <c r="S151" i="7"/>
  <c r="K184" i="7"/>
  <c r="A183" i="6"/>
  <c r="K18" i="6"/>
  <c r="S18" i="6" s="1"/>
  <c r="K15" i="7"/>
  <c r="M39" i="7" s="1"/>
  <c r="K84" i="5"/>
  <c r="M108" i="5" s="1"/>
  <c r="K86" i="5"/>
  <c r="M110" i="5" s="1"/>
  <c r="A15" i="6"/>
  <c r="C39" i="6" s="1"/>
  <c r="K87" i="5"/>
  <c r="M111" i="5" s="1"/>
  <c r="K19" i="7"/>
  <c r="M43" i="7" s="1"/>
  <c r="K15" i="5"/>
  <c r="S15" i="5" s="1"/>
  <c r="K17" i="7"/>
  <c r="M41" i="7" s="1"/>
  <c r="A15" i="7"/>
  <c r="I15" i="7" s="1"/>
  <c r="A19" i="6"/>
  <c r="C43" i="6" s="1"/>
  <c r="A84" i="6"/>
  <c r="C108" i="6" s="1"/>
  <c r="A16" i="6"/>
  <c r="C40" i="6" s="1"/>
  <c r="A17" i="6"/>
  <c r="I17" i="6" s="1"/>
  <c r="A16" i="7"/>
  <c r="C40" i="7" s="1"/>
  <c r="K18" i="7"/>
  <c r="S18" i="7" s="1"/>
  <c r="D145" i="5"/>
  <c r="D77" i="7"/>
  <c r="D78" i="7" s="1"/>
  <c r="N77" i="7"/>
  <c r="N78" i="7" s="1"/>
  <c r="S154" i="6"/>
  <c r="N145" i="5"/>
  <c r="O97" i="7"/>
  <c r="O28" i="5"/>
  <c r="O28" i="6"/>
  <c r="O28" i="7"/>
  <c r="S151" i="6"/>
  <c r="O90" i="7"/>
  <c r="E28" i="5"/>
  <c r="I151" i="5"/>
  <c r="I185" i="7"/>
  <c r="K18" i="5"/>
  <c r="S18" i="5" s="1"/>
  <c r="K16" i="5"/>
  <c r="M40" i="5" s="1"/>
  <c r="K17" i="6"/>
  <c r="M41" i="6" s="1"/>
  <c r="K84" i="6"/>
  <c r="M108" i="6" s="1"/>
  <c r="K17" i="5"/>
  <c r="S17" i="5" s="1"/>
  <c r="K85" i="6"/>
  <c r="M109" i="6" s="1"/>
  <c r="A86" i="5"/>
  <c r="I86" i="5" s="1"/>
  <c r="A17" i="5"/>
  <c r="A18" i="5"/>
  <c r="I18" i="5" s="1"/>
  <c r="A87" i="5"/>
  <c r="I87" i="5" s="1"/>
  <c r="A87" i="7"/>
  <c r="C111" i="7" s="1"/>
  <c r="A19" i="7"/>
  <c r="C43" i="7" s="1"/>
  <c r="A19" i="5"/>
  <c r="I19" i="5" s="1"/>
  <c r="A85" i="6"/>
  <c r="A17" i="7"/>
  <c r="I17" i="7" s="1"/>
  <c r="A85" i="7"/>
  <c r="C109" i="7" s="1"/>
  <c r="A16" i="5"/>
  <c r="I16" i="5" s="1"/>
  <c r="A83" i="7"/>
  <c r="C107" i="7" s="1"/>
  <c r="O159" i="5"/>
  <c r="O158" i="5"/>
  <c r="K184" i="6"/>
  <c r="S184" i="6" s="1"/>
  <c r="S153" i="6"/>
  <c r="K16" i="6"/>
  <c r="N145" i="7"/>
  <c r="I18" i="7"/>
  <c r="C42" i="7"/>
  <c r="C39" i="7"/>
  <c r="S19" i="7"/>
  <c r="S16" i="7"/>
  <c r="M40" i="7"/>
  <c r="C110" i="7"/>
  <c r="I86" i="7"/>
  <c r="E28" i="7"/>
  <c r="N9" i="7"/>
  <c r="N10" i="7" s="1"/>
  <c r="E22" i="7"/>
  <c r="E23" i="7"/>
  <c r="E24" i="7"/>
  <c r="E27" i="7"/>
  <c r="E29" i="7"/>
  <c r="M110" i="7"/>
  <c r="S86" i="7"/>
  <c r="O95" i="7"/>
  <c r="D9" i="7"/>
  <c r="D10" i="7" s="1"/>
  <c r="O22" i="7"/>
  <c r="O23" i="7"/>
  <c r="O24" i="7"/>
  <c r="O27" i="7"/>
  <c r="O29" i="7"/>
  <c r="K83" i="7"/>
  <c r="K85" i="7"/>
  <c r="A84" i="7"/>
  <c r="O92" i="7"/>
  <c r="O101" i="7"/>
  <c r="K87" i="7"/>
  <c r="O91" i="7"/>
  <c r="K84" i="7"/>
  <c r="E96" i="7"/>
  <c r="A182" i="7"/>
  <c r="A171" i="7"/>
  <c r="D148" i="7"/>
  <c r="I151" i="7"/>
  <c r="A184" i="7"/>
  <c r="I153" i="7"/>
  <c r="S155" i="7"/>
  <c r="K186" i="7"/>
  <c r="S186" i="7" s="1"/>
  <c r="E90" i="7"/>
  <c r="E91" i="7"/>
  <c r="E92" i="7"/>
  <c r="E95" i="7"/>
  <c r="E97" i="7"/>
  <c r="I152" i="7"/>
  <c r="S152" i="7"/>
  <c r="S153" i="7"/>
  <c r="I154" i="7"/>
  <c r="S154" i="7"/>
  <c r="O158" i="7"/>
  <c r="O159" i="7"/>
  <c r="O160" i="7"/>
  <c r="O163" i="7"/>
  <c r="O164" i="7"/>
  <c r="O165" i="7"/>
  <c r="D145" i="7"/>
  <c r="K171" i="7"/>
  <c r="I155" i="7"/>
  <c r="K182" i="7"/>
  <c r="N148" i="7"/>
  <c r="C182" i="7"/>
  <c r="C168" i="7"/>
  <c r="I168" i="7" s="1"/>
  <c r="C163" i="7"/>
  <c r="C158" i="7"/>
  <c r="M182" i="7"/>
  <c r="M168" i="7"/>
  <c r="S168" i="7" s="1"/>
  <c r="M163" i="7"/>
  <c r="M158" i="7"/>
  <c r="C183" i="7"/>
  <c r="C169" i="7"/>
  <c r="I169" i="7" s="1"/>
  <c r="C164" i="7"/>
  <c r="C159" i="7"/>
  <c r="M183" i="7"/>
  <c r="M169" i="7"/>
  <c r="M164" i="7"/>
  <c r="M159" i="7"/>
  <c r="C184" i="7"/>
  <c r="C170" i="7"/>
  <c r="I170" i="7" s="1"/>
  <c r="C165" i="7"/>
  <c r="C160" i="7"/>
  <c r="M184" i="7"/>
  <c r="M170" i="7"/>
  <c r="M165" i="7"/>
  <c r="M160" i="7"/>
  <c r="E158" i="7"/>
  <c r="E159" i="7"/>
  <c r="E160" i="7"/>
  <c r="E163" i="7"/>
  <c r="E164" i="7"/>
  <c r="E165" i="7"/>
  <c r="S169" i="7"/>
  <c r="S160" i="7"/>
  <c r="A186" i="7"/>
  <c r="I186" i="7" s="1"/>
  <c r="S19" i="6"/>
  <c r="M43" i="6"/>
  <c r="I15" i="6"/>
  <c r="S15" i="6"/>
  <c r="M39" i="6"/>
  <c r="S17" i="6"/>
  <c r="C42" i="6"/>
  <c r="I18" i="6"/>
  <c r="M110" i="6"/>
  <c r="S86" i="6"/>
  <c r="N9" i="6"/>
  <c r="N10" i="6" s="1"/>
  <c r="E22" i="6"/>
  <c r="E23" i="6"/>
  <c r="E24" i="6"/>
  <c r="E27" i="6"/>
  <c r="E29" i="6"/>
  <c r="C111" i="6"/>
  <c r="I87" i="6"/>
  <c r="S152" i="6"/>
  <c r="D9" i="6"/>
  <c r="D10" i="6" s="1"/>
  <c r="O22" i="6"/>
  <c r="O23" i="6"/>
  <c r="O24" i="6"/>
  <c r="O27" i="6"/>
  <c r="O29" i="6"/>
  <c r="N77" i="6"/>
  <c r="N78" i="6" s="1"/>
  <c r="I84" i="6"/>
  <c r="I86" i="6"/>
  <c r="C110" i="6"/>
  <c r="C107" i="6"/>
  <c r="I83" i="6"/>
  <c r="K83" i="6"/>
  <c r="S87" i="6"/>
  <c r="S155" i="6"/>
  <c r="K186" i="6"/>
  <c r="S186" i="6" s="1"/>
  <c r="E96" i="6"/>
  <c r="O96" i="6"/>
  <c r="I152" i="6"/>
  <c r="I153" i="6"/>
  <c r="I154" i="6"/>
  <c r="E90" i="6"/>
  <c r="E91" i="6"/>
  <c r="E92" i="6"/>
  <c r="E95" i="6"/>
  <c r="E97" i="6"/>
  <c r="K182" i="6"/>
  <c r="K171" i="6"/>
  <c r="N148" i="6"/>
  <c r="D77" i="6"/>
  <c r="D78" i="6" s="1"/>
  <c r="O90" i="6"/>
  <c r="O91" i="6"/>
  <c r="O92" i="6"/>
  <c r="O95" i="6"/>
  <c r="O97" i="6"/>
  <c r="A182" i="6"/>
  <c r="A171" i="6"/>
  <c r="D148" i="6"/>
  <c r="I155" i="6"/>
  <c r="A186" i="6"/>
  <c r="I186" i="6" s="1"/>
  <c r="D145" i="6"/>
  <c r="N145" i="6"/>
  <c r="M158" i="6"/>
  <c r="M159" i="6"/>
  <c r="M160" i="6"/>
  <c r="M163" i="6"/>
  <c r="M164" i="6"/>
  <c r="M165" i="6"/>
  <c r="I168" i="6"/>
  <c r="M168" i="6"/>
  <c r="S168" i="6" s="1"/>
  <c r="I169" i="6"/>
  <c r="M169" i="6"/>
  <c r="S169" i="6" s="1"/>
  <c r="I170" i="6"/>
  <c r="M170" i="6"/>
  <c r="S170" i="6" s="1"/>
  <c r="C158" i="6"/>
  <c r="O158" i="6"/>
  <c r="C159" i="6"/>
  <c r="O159" i="6"/>
  <c r="C160" i="6"/>
  <c r="O160" i="6"/>
  <c r="C163" i="6"/>
  <c r="O163" i="6"/>
  <c r="S163" i="6" s="1"/>
  <c r="C164" i="6"/>
  <c r="O164" i="6"/>
  <c r="S164" i="6" s="1"/>
  <c r="C165" i="6"/>
  <c r="O165" i="6"/>
  <c r="E158" i="6"/>
  <c r="E159" i="6"/>
  <c r="E160" i="6"/>
  <c r="E163" i="6"/>
  <c r="E164" i="6"/>
  <c r="I164" i="6" s="1"/>
  <c r="E165" i="6"/>
  <c r="A184" i="5"/>
  <c r="A182" i="5"/>
  <c r="A186" i="5"/>
  <c r="I186" i="5" s="1"/>
  <c r="K152" i="5"/>
  <c r="K171" i="5" s="1"/>
  <c r="A84" i="5"/>
  <c r="C108" i="5" s="1"/>
  <c r="S19" i="5"/>
  <c r="M43" i="5"/>
  <c r="M39" i="5"/>
  <c r="I15" i="5"/>
  <c r="C39" i="5"/>
  <c r="C41" i="5"/>
  <c r="K184" i="5"/>
  <c r="S153" i="5"/>
  <c r="N9" i="5"/>
  <c r="N10" i="5" s="1"/>
  <c r="E22" i="5"/>
  <c r="E23" i="5"/>
  <c r="E24" i="5"/>
  <c r="E27" i="5"/>
  <c r="E29" i="5"/>
  <c r="M107" i="5"/>
  <c r="S83" i="5"/>
  <c r="I152" i="5"/>
  <c r="I192" i="5" s="1"/>
  <c r="A183" i="5"/>
  <c r="D148" i="5"/>
  <c r="D9" i="5"/>
  <c r="D10" i="5" s="1"/>
  <c r="O22" i="5"/>
  <c r="O23" i="5"/>
  <c r="O24" i="5"/>
  <c r="O27" i="5"/>
  <c r="O29" i="5"/>
  <c r="A83" i="5"/>
  <c r="D77" i="5"/>
  <c r="D78" i="5" s="1"/>
  <c r="O97" i="5"/>
  <c r="O92" i="5"/>
  <c r="O102" i="5"/>
  <c r="M109" i="5"/>
  <c r="S85" i="5"/>
  <c r="K182" i="5"/>
  <c r="S151" i="5"/>
  <c r="I85" i="5"/>
  <c r="N77" i="5"/>
  <c r="N78" i="5" s="1"/>
  <c r="E100" i="5"/>
  <c r="E95" i="5"/>
  <c r="E90" i="5"/>
  <c r="E101" i="5"/>
  <c r="E91" i="5"/>
  <c r="O90" i="5"/>
  <c r="K185" i="5"/>
  <c r="S185" i="5" s="1"/>
  <c r="S154" i="5"/>
  <c r="M164" i="5"/>
  <c r="O91" i="5"/>
  <c r="M182" i="5"/>
  <c r="M184" i="5"/>
  <c r="A185" i="5"/>
  <c r="I185" i="5" s="1"/>
  <c r="O96" i="5"/>
  <c r="S155" i="5"/>
  <c r="K186" i="5"/>
  <c r="S186" i="5" s="1"/>
  <c r="C182" i="5"/>
  <c r="C168" i="5"/>
  <c r="I168" i="5" s="1"/>
  <c r="C183" i="5"/>
  <c r="C169" i="5"/>
  <c r="I169" i="5" s="1"/>
  <c r="C164" i="5"/>
  <c r="C184" i="5"/>
  <c r="C170" i="5"/>
  <c r="I170" i="5" s="1"/>
  <c r="C165" i="5"/>
  <c r="M158" i="5"/>
  <c r="M159" i="5"/>
  <c r="M160" i="5"/>
  <c r="S160" i="5" s="1"/>
  <c r="M163" i="5"/>
  <c r="M165" i="5"/>
  <c r="A171" i="5"/>
  <c r="O163" i="5"/>
  <c r="O164" i="5"/>
  <c r="O165" i="5"/>
  <c r="E158" i="5"/>
  <c r="I158" i="5" s="1"/>
  <c r="E159" i="5"/>
  <c r="I159" i="5" s="1"/>
  <c r="E160" i="5"/>
  <c r="I160" i="5" s="1"/>
  <c r="E163" i="5"/>
  <c r="I163" i="5" s="1"/>
  <c r="E164" i="5"/>
  <c r="I164" i="5" s="1"/>
  <c r="E165" i="5"/>
  <c r="S168" i="5"/>
  <c r="S169" i="5"/>
  <c r="S170" i="5"/>
  <c r="E92" i="5"/>
  <c r="E97" i="5"/>
  <c r="M46" i="4"/>
  <c r="C46" i="4"/>
  <c r="M114" i="4"/>
  <c r="C114" i="4"/>
  <c r="M102" i="4"/>
  <c r="L102" i="4"/>
  <c r="M101" i="4"/>
  <c r="L101" i="4"/>
  <c r="M100" i="4"/>
  <c r="L100" i="4"/>
  <c r="M99" i="4"/>
  <c r="K99" i="4"/>
  <c r="M97" i="4"/>
  <c r="L97" i="4"/>
  <c r="M96" i="4"/>
  <c r="M95" i="4"/>
  <c r="L95" i="4"/>
  <c r="M94" i="4"/>
  <c r="K94" i="4"/>
  <c r="M92" i="4"/>
  <c r="L92" i="4"/>
  <c r="M91" i="4"/>
  <c r="L91" i="4"/>
  <c r="M90" i="4"/>
  <c r="L90" i="4"/>
  <c r="M89" i="4"/>
  <c r="K89" i="4"/>
  <c r="O87" i="4"/>
  <c r="M87" i="4"/>
  <c r="L87" i="4"/>
  <c r="O86" i="4"/>
  <c r="M86" i="4"/>
  <c r="L86" i="4"/>
  <c r="O85" i="4"/>
  <c r="M85" i="4"/>
  <c r="L85" i="4"/>
  <c r="O84" i="4"/>
  <c r="M84" i="4"/>
  <c r="L84" i="4"/>
  <c r="O83" i="4"/>
  <c r="M83" i="4"/>
  <c r="L83" i="4"/>
  <c r="R79" i="4"/>
  <c r="Q79" i="4"/>
  <c r="P79" i="4"/>
  <c r="O79" i="4"/>
  <c r="N79" i="4"/>
  <c r="M79" i="4"/>
  <c r="R78" i="4"/>
  <c r="C102" i="4"/>
  <c r="B102" i="4"/>
  <c r="C101" i="4"/>
  <c r="B101" i="4"/>
  <c r="C100" i="4"/>
  <c r="B100" i="4"/>
  <c r="C99" i="4"/>
  <c r="A99" i="4"/>
  <c r="C97" i="4"/>
  <c r="B97" i="4"/>
  <c r="C96" i="4"/>
  <c r="C95" i="4"/>
  <c r="B95" i="4"/>
  <c r="C94" i="4"/>
  <c r="A94" i="4"/>
  <c r="C92" i="4"/>
  <c r="B92" i="4"/>
  <c r="C91" i="4"/>
  <c r="B91" i="4"/>
  <c r="C90" i="4"/>
  <c r="B90" i="4"/>
  <c r="C89" i="4"/>
  <c r="A89" i="4"/>
  <c r="E87" i="4"/>
  <c r="C87" i="4"/>
  <c r="B87" i="4"/>
  <c r="E86" i="4"/>
  <c r="C86" i="4"/>
  <c r="B86" i="4"/>
  <c r="E85" i="4"/>
  <c r="E92" i="4" s="1"/>
  <c r="C85" i="4"/>
  <c r="B85" i="4"/>
  <c r="E84" i="4"/>
  <c r="C84" i="4"/>
  <c r="B84" i="4"/>
  <c r="E83" i="4"/>
  <c r="C83" i="4"/>
  <c r="B83" i="4"/>
  <c r="H79" i="4"/>
  <c r="G79" i="4"/>
  <c r="F79" i="4"/>
  <c r="E79" i="4"/>
  <c r="D79" i="4"/>
  <c r="C79" i="4"/>
  <c r="H78" i="4"/>
  <c r="M34" i="4"/>
  <c r="L34" i="4"/>
  <c r="M33" i="4"/>
  <c r="L33" i="4"/>
  <c r="M32" i="4"/>
  <c r="L32" i="4"/>
  <c r="M31" i="4"/>
  <c r="K31" i="4"/>
  <c r="M29" i="4"/>
  <c r="L29" i="4"/>
  <c r="M28" i="4"/>
  <c r="M27" i="4"/>
  <c r="L27" i="4"/>
  <c r="M26" i="4"/>
  <c r="K26" i="4"/>
  <c r="M24" i="4"/>
  <c r="L24" i="4"/>
  <c r="M23" i="4"/>
  <c r="L23" i="4"/>
  <c r="M22" i="4"/>
  <c r="L22" i="4"/>
  <c r="M21" i="4"/>
  <c r="K21" i="4"/>
  <c r="O19" i="4"/>
  <c r="M19" i="4"/>
  <c r="L19" i="4"/>
  <c r="O18" i="4"/>
  <c r="M18" i="4"/>
  <c r="L18" i="4"/>
  <c r="O17" i="4"/>
  <c r="O24" i="4" s="1"/>
  <c r="M17" i="4"/>
  <c r="L17" i="4"/>
  <c r="O16" i="4"/>
  <c r="M16" i="4"/>
  <c r="L16" i="4"/>
  <c r="O15" i="4"/>
  <c r="M15" i="4"/>
  <c r="L15" i="4"/>
  <c r="R11" i="4"/>
  <c r="Q11" i="4"/>
  <c r="P11" i="4"/>
  <c r="O11" i="4"/>
  <c r="N11" i="4"/>
  <c r="M11" i="4"/>
  <c r="R10" i="4"/>
  <c r="C34" i="4"/>
  <c r="B34" i="4"/>
  <c r="C33" i="4"/>
  <c r="B33" i="4"/>
  <c r="C32" i="4"/>
  <c r="B32" i="4"/>
  <c r="C31" i="4"/>
  <c r="A31" i="4"/>
  <c r="C29" i="4"/>
  <c r="B29" i="4"/>
  <c r="C28" i="4"/>
  <c r="C27" i="4"/>
  <c r="B27" i="4"/>
  <c r="C26" i="4"/>
  <c r="A26" i="4"/>
  <c r="C24" i="4"/>
  <c r="B24" i="4"/>
  <c r="C23" i="4"/>
  <c r="B23" i="4"/>
  <c r="C22" i="4"/>
  <c r="B22" i="4"/>
  <c r="C21" i="4"/>
  <c r="A21" i="4"/>
  <c r="E19" i="4"/>
  <c r="C19" i="4"/>
  <c r="B19" i="4"/>
  <c r="E18" i="4"/>
  <c r="C18" i="4"/>
  <c r="B18" i="4"/>
  <c r="E17" i="4"/>
  <c r="E29" i="4" s="1"/>
  <c r="C17" i="4"/>
  <c r="B17" i="4"/>
  <c r="E16" i="4"/>
  <c r="C16" i="4"/>
  <c r="B16" i="4"/>
  <c r="E15" i="4"/>
  <c r="C15" i="4"/>
  <c r="B15" i="4"/>
  <c r="H11" i="4"/>
  <c r="G11" i="4"/>
  <c r="F11" i="4"/>
  <c r="E11" i="4"/>
  <c r="D11" i="4"/>
  <c r="C11" i="4"/>
  <c r="H10" i="4"/>
  <c r="O182" i="4"/>
  <c r="E182" i="4"/>
  <c r="O182" i="3"/>
  <c r="E182" i="3"/>
  <c r="S183" i="7" l="1"/>
  <c r="S15" i="7"/>
  <c r="S158" i="5"/>
  <c r="I158" i="6"/>
  <c r="M42" i="7"/>
  <c r="I183" i="6"/>
  <c r="S165" i="7"/>
  <c r="M41" i="5"/>
  <c r="S170" i="7"/>
  <c r="K183" i="5"/>
  <c r="S183" i="5" s="1"/>
  <c r="I19" i="6"/>
  <c r="S159" i="5"/>
  <c r="S84" i="5"/>
  <c r="S184" i="7"/>
  <c r="I183" i="7"/>
  <c r="C110" i="5"/>
  <c r="C42" i="5"/>
  <c r="S164" i="5"/>
  <c r="I163" i="6"/>
  <c r="O92" i="4"/>
  <c r="A101" i="7"/>
  <c r="I101" i="7" s="1"/>
  <c r="A91" i="7"/>
  <c r="I91" i="7" s="1"/>
  <c r="A102" i="7"/>
  <c r="I102" i="7" s="1"/>
  <c r="I159" i="6"/>
  <c r="S46" i="7"/>
  <c r="I160" i="6"/>
  <c r="M42" i="6"/>
  <c r="I164" i="7"/>
  <c r="S163" i="7"/>
  <c r="S159" i="7"/>
  <c r="N12" i="6"/>
  <c r="S163" i="5"/>
  <c r="C187" i="5"/>
  <c r="S152" i="5"/>
  <c r="I182" i="5"/>
  <c r="S87" i="5"/>
  <c r="S85" i="6"/>
  <c r="I159" i="7"/>
  <c r="S164" i="7"/>
  <c r="S158" i="7"/>
  <c r="N80" i="5"/>
  <c r="I184" i="6"/>
  <c r="I19" i="7"/>
  <c r="I16" i="7"/>
  <c r="I56" i="7" s="1"/>
  <c r="I16" i="6"/>
  <c r="C41" i="6"/>
  <c r="D12" i="6"/>
  <c r="D80" i="6"/>
  <c r="S114" i="5"/>
  <c r="S86" i="5"/>
  <c r="I84" i="5"/>
  <c r="N12" i="7"/>
  <c r="S17" i="7"/>
  <c r="S56" i="7" s="1"/>
  <c r="C40" i="5"/>
  <c r="I46" i="6"/>
  <c r="D12" i="7"/>
  <c r="I85" i="6"/>
  <c r="I124" i="6" s="1"/>
  <c r="A90" i="7"/>
  <c r="I87" i="7"/>
  <c r="I46" i="7"/>
  <c r="K100" i="7"/>
  <c r="S100" i="7" s="1"/>
  <c r="K101" i="7"/>
  <c r="S101" i="7" s="1"/>
  <c r="C41" i="7"/>
  <c r="K92" i="7"/>
  <c r="S92" i="7" s="1"/>
  <c r="M42" i="5"/>
  <c r="D12" i="5"/>
  <c r="I114" i="7"/>
  <c r="I83" i="7"/>
  <c r="A95" i="7"/>
  <c r="I95" i="7" s="1"/>
  <c r="A97" i="7"/>
  <c r="I97" i="7" s="1"/>
  <c r="C111" i="5"/>
  <c r="I46" i="5"/>
  <c r="C43" i="5"/>
  <c r="I192" i="7"/>
  <c r="A96" i="7"/>
  <c r="I96" i="7" s="1"/>
  <c r="A100" i="7"/>
  <c r="I100" i="7" s="1"/>
  <c r="K90" i="7"/>
  <c r="S90" i="7" s="1"/>
  <c r="K97" i="7"/>
  <c r="K96" i="7"/>
  <c r="S96" i="7" s="1"/>
  <c r="K95" i="7"/>
  <c r="S95" i="7" s="1"/>
  <c r="K102" i="7"/>
  <c r="S102" i="7" s="1"/>
  <c r="I85" i="7"/>
  <c r="K91" i="7"/>
  <c r="S91" i="7" s="1"/>
  <c r="C109" i="6"/>
  <c r="I114" i="6"/>
  <c r="S46" i="6"/>
  <c r="S84" i="6"/>
  <c r="N148" i="5"/>
  <c r="I17" i="5"/>
  <c r="I56" i="5" s="1"/>
  <c r="S16" i="5"/>
  <c r="S56" i="5" s="1"/>
  <c r="I184" i="5"/>
  <c r="S165" i="5"/>
  <c r="S165" i="6"/>
  <c r="S192" i="6"/>
  <c r="S158" i="6"/>
  <c r="I165" i="5"/>
  <c r="I197" i="5" s="1"/>
  <c r="I165" i="7"/>
  <c r="I192" i="6"/>
  <c r="I163" i="7"/>
  <c r="I165" i="6"/>
  <c r="S46" i="5"/>
  <c r="M40" i="6"/>
  <c r="N12" i="5"/>
  <c r="S16" i="6"/>
  <c r="S56" i="6" s="1"/>
  <c r="A92" i="7"/>
  <c r="S159" i="6"/>
  <c r="I160" i="7"/>
  <c r="I158" i="7"/>
  <c r="S160" i="6"/>
  <c r="M108" i="7"/>
  <c r="S84" i="7"/>
  <c r="M111" i="7"/>
  <c r="S87" i="7"/>
  <c r="A34" i="7"/>
  <c r="I34" i="7" s="1"/>
  <c r="A33" i="7"/>
  <c r="I33" i="7" s="1"/>
  <c r="A32" i="7"/>
  <c r="I32" i="7" s="1"/>
  <c r="A29" i="7"/>
  <c r="I29" i="7" s="1"/>
  <c r="A28" i="7"/>
  <c r="I28" i="7" s="1"/>
  <c r="A27" i="7"/>
  <c r="I27" i="7" s="1"/>
  <c r="A24" i="7"/>
  <c r="I24" i="7" s="1"/>
  <c r="A23" i="7"/>
  <c r="I23" i="7" s="1"/>
  <c r="A22" i="7"/>
  <c r="K34" i="7"/>
  <c r="S34" i="7" s="1"/>
  <c r="K33" i="7"/>
  <c r="S33" i="7" s="1"/>
  <c r="K32" i="7"/>
  <c r="S32" i="7" s="1"/>
  <c r="K29" i="7"/>
  <c r="S29" i="7" s="1"/>
  <c r="K27" i="7"/>
  <c r="S27" i="7" s="1"/>
  <c r="K24" i="7"/>
  <c r="S24" i="7" s="1"/>
  <c r="K23" i="7"/>
  <c r="S23" i="7" s="1"/>
  <c r="K22" i="7"/>
  <c r="K28" i="7"/>
  <c r="S28" i="7" s="1"/>
  <c r="I184" i="7"/>
  <c r="I182" i="7"/>
  <c r="C187" i="7"/>
  <c r="A187" i="7"/>
  <c r="D80" i="7"/>
  <c r="S114" i="7"/>
  <c r="M107" i="7"/>
  <c r="N80" i="7"/>
  <c r="S83" i="7"/>
  <c r="M187" i="7"/>
  <c r="S182" i="7"/>
  <c r="K187" i="7"/>
  <c r="S192" i="7"/>
  <c r="C108" i="7"/>
  <c r="I84" i="7"/>
  <c r="I90" i="7"/>
  <c r="M109" i="7"/>
  <c r="S85" i="7"/>
  <c r="I182" i="6"/>
  <c r="A187" i="6"/>
  <c r="C187" i="6"/>
  <c r="A34" i="6"/>
  <c r="I34" i="6" s="1"/>
  <c r="A33" i="6"/>
  <c r="I33" i="6" s="1"/>
  <c r="A32" i="6"/>
  <c r="I32" i="6" s="1"/>
  <c r="A29" i="6"/>
  <c r="I29" i="6" s="1"/>
  <c r="A28" i="6"/>
  <c r="I28" i="6" s="1"/>
  <c r="A27" i="6"/>
  <c r="I27" i="6" s="1"/>
  <c r="A24" i="6"/>
  <c r="I24" i="6" s="1"/>
  <c r="A23" i="6"/>
  <c r="I23" i="6" s="1"/>
  <c r="A22" i="6"/>
  <c r="K34" i="6"/>
  <c r="S34" i="6" s="1"/>
  <c r="K33" i="6"/>
  <c r="S33" i="6" s="1"/>
  <c r="K32" i="6"/>
  <c r="S32" i="6" s="1"/>
  <c r="K29" i="6"/>
  <c r="S29" i="6" s="1"/>
  <c r="K27" i="6"/>
  <c r="S27" i="6" s="1"/>
  <c r="K24" i="6"/>
  <c r="S24" i="6" s="1"/>
  <c r="K23" i="6"/>
  <c r="S23" i="6" s="1"/>
  <c r="K22" i="6"/>
  <c r="K28" i="6"/>
  <c r="S28" i="6" s="1"/>
  <c r="M187" i="6"/>
  <c r="S182" i="6"/>
  <c r="K187" i="6"/>
  <c r="K96" i="6"/>
  <c r="S96" i="6" s="1"/>
  <c r="K100" i="6"/>
  <c r="S100" i="6" s="1"/>
  <c r="K91" i="6"/>
  <c r="S91" i="6" s="1"/>
  <c r="K101" i="6"/>
  <c r="S101" i="6" s="1"/>
  <c r="K92" i="6"/>
  <c r="S92" i="6" s="1"/>
  <c r="K90" i="6"/>
  <c r="K102" i="6"/>
  <c r="S102" i="6" s="1"/>
  <c r="K95" i="6"/>
  <c r="S95" i="6" s="1"/>
  <c r="K97" i="6"/>
  <c r="S97" i="6" s="1"/>
  <c r="A102" i="6"/>
  <c r="I102" i="6" s="1"/>
  <c r="A101" i="6"/>
  <c r="I101" i="6" s="1"/>
  <c r="A100" i="6"/>
  <c r="I100" i="6" s="1"/>
  <c r="A97" i="6"/>
  <c r="I97" i="6" s="1"/>
  <c r="A96" i="6"/>
  <c r="I96" i="6" s="1"/>
  <c r="A95" i="6"/>
  <c r="I95" i="6" s="1"/>
  <c r="A92" i="6"/>
  <c r="I92" i="6" s="1"/>
  <c r="A91" i="6"/>
  <c r="I91" i="6" s="1"/>
  <c r="A90" i="6"/>
  <c r="S114" i="6"/>
  <c r="M107" i="6"/>
  <c r="N80" i="6"/>
  <c r="S83" i="6"/>
  <c r="I56" i="6"/>
  <c r="S192" i="5"/>
  <c r="M187" i="5"/>
  <c r="S182" i="5"/>
  <c r="K187" i="5"/>
  <c r="A91" i="5"/>
  <c r="I91" i="5" s="1"/>
  <c r="A102" i="5"/>
  <c r="I102" i="5" s="1"/>
  <c r="A100" i="5"/>
  <c r="I100" i="5" s="1"/>
  <c r="A96" i="5"/>
  <c r="I96" i="5" s="1"/>
  <c r="A90" i="5"/>
  <c r="A95" i="5"/>
  <c r="I95" i="5" s="1"/>
  <c r="A92" i="5"/>
  <c r="I92" i="5" s="1"/>
  <c r="A101" i="5"/>
  <c r="I101" i="5" s="1"/>
  <c r="A97" i="5"/>
  <c r="I97" i="5" s="1"/>
  <c r="S184" i="5"/>
  <c r="K91" i="5"/>
  <c r="S91" i="5" s="1"/>
  <c r="K102" i="5"/>
  <c r="S102" i="5" s="1"/>
  <c r="K100" i="5"/>
  <c r="S100" i="5" s="1"/>
  <c r="K90" i="5"/>
  <c r="K96" i="5"/>
  <c r="S96" i="5" s="1"/>
  <c r="K95" i="5"/>
  <c r="S95" i="5" s="1"/>
  <c r="K92" i="5"/>
  <c r="S92" i="5" s="1"/>
  <c r="K101" i="5"/>
  <c r="S101" i="5" s="1"/>
  <c r="K97" i="5"/>
  <c r="S97" i="5" s="1"/>
  <c r="A187" i="5"/>
  <c r="I114" i="5"/>
  <c r="I83" i="5"/>
  <c r="D80" i="5"/>
  <c r="C107" i="5"/>
  <c r="I183" i="5"/>
  <c r="A34" i="5"/>
  <c r="I34" i="5" s="1"/>
  <c r="A33" i="5"/>
  <c r="I33" i="5" s="1"/>
  <c r="A32" i="5"/>
  <c r="I32" i="5" s="1"/>
  <c r="A29" i="5"/>
  <c r="I29" i="5" s="1"/>
  <c r="A28" i="5"/>
  <c r="I28" i="5" s="1"/>
  <c r="A27" i="5"/>
  <c r="I27" i="5" s="1"/>
  <c r="A24" i="5"/>
  <c r="I24" i="5" s="1"/>
  <c r="A23" i="5"/>
  <c r="I23" i="5" s="1"/>
  <c r="A22" i="5"/>
  <c r="K34" i="5"/>
  <c r="S34" i="5" s="1"/>
  <c r="K33" i="5"/>
  <c r="S33" i="5" s="1"/>
  <c r="K32" i="5"/>
  <c r="S32" i="5" s="1"/>
  <c r="K29" i="5"/>
  <c r="S29" i="5" s="1"/>
  <c r="K27" i="5"/>
  <c r="S27" i="5" s="1"/>
  <c r="K24" i="5"/>
  <c r="S24" i="5" s="1"/>
  <c r="K23" i="5"/>
  <c r="S23" i="5" s="1"/>
  <c r="K22" i="5"/>
  <c r="K28" i="5"/>
  <c r="S28" i="5" s="1"/>
  <c r="E96" i="4"/>
  <c r="E27" i="4"/>
  <c r="E28" i="4"/>
  <c r="O96" i="4"/>
  <c r="O28" i="4"/>
  <c r="O29" i="4"/>
  <c r="O97" i="4"/>
  <c r="E34" i="4"/>
  <c r="E24" i="4"/>
  <c r="E97" i="4"/>
  <c r="O23" i="4"/>
  <c r="E91" i="4"/>
  <c r="O90" i="4"/>
  <c r="O22" i="4"/>
  <c r="E90" i="4"/>
  <c r="O91" i="4"/>
  <c r="O100" i="4"/>
  <c r="O101" i="4"/>
  <c r="O102" i="4"/>
  <c r="O95" i="4"/>
  <c r="E100" i="4"/>
  <c r="E101" i="4"/>
  <c r="E102" i="4"/>
  <c r="E95" i="4"/>
  <c r="O27" i="4"/>
  <c r="O32" i="4"/>
  <c r="O33" i="4"/>
  <c r="O34" i="4"/>
  <c r="E22" i="4"/>
  <c r="E23" i="4"/>
  <c r="E32" i="4"/>
  <c r="E33" i="4"/>
  <c r="Q79" i="3"/>
  <c r="O79" i="3"/>
  <c r="M79" i="3"/>
  <c r="Q11" i="3"/>
  <c r="O11" i="3"/>
  <c r="M11" i="3"/>
  <c r="O87" i="3"/>
  <c r="O86" i="3"/>
  <c r="O85" i="3"/>
  <c r="O84" i="3"/>
  <c r="O83" i="3"/>
  <c r="O19" i="3"/>
  <c r="O18" i="3"/>
  <c r="O17" i="3"/>
  <c r="O16" i="3"/>
  <c r="O15" i="3"/>
  <c r="M114" i="3"/>
  <c r="C114" i="3"/>
  <c r="M46" i="3"/>
  <c r="C46" i="3"/>
  <c r="S197" i="6" l="1"/>
  <c r="S172" i="7"/>
  <c r="I172" i="5"/>
  <c r="I190" i="5" s="1"/>
  <c r="S124" i="5"/>
  <c r="S197" i="7"/>
  <c r="S172" i="5"/>
  <c r="S190" i="5" s="1"/>
  <c r="I197" i="7"/>
  <c r="I172" i="6"/>
  <c r="I190" i="6" s="1"/>
  <c r="S197" i="5"/>
  <c r="I197" i="6"/>
  <c r="I124" i="7"/>
  <c r="I172" i="7"/>
  <c r="I190" i="7" s="1"/>
  <c r="S172" i="6"/>
  <c r="S190" i="6" s="1"/>
  <c r="A103" i="7"/>
  <c r="I126" i="7" s="1"/>
  <c r="K103" i="7"/>
  <c r="S126" i="7" s="1"/>
  <c r="S116" i="7"/>
  <c r="S129" i="7" s="1"/>
  <c r="S97" i="7"/>
  <c r="S104" i="7" s="1"/>
  <c r="Q80" i="7"/>
  <c r="K103" i="6"/>
  <c r="S126" i="6" s="1"/>
  <c r="G80" i="7"/>
  <c r="I92" i="7"/>
  <c r="I104" i="7" s="1"/>
  <c r="I116" i="7"/>
  <c r="I129" i="7" s="1"/>
  <c r="I193" i="7"/>
  <c r="I191" i="7"/>
  <c r="I189" i="7"/>
  <c r="S48" i="7"/>
  <c r="S22" i="7"/>
  <c r="S36" i="7" s="1"/>
  <c r="Q12" i="7"/>
  <c r="K35" i="7"/>
  <c r="S58" i="7" s="1"/>
  <c r="I48" i="7"/>
  <c r="G12" i="7"/>
  <c r="I22" i="7"/>
  <c r="I36" i="7" s="1"/>
  <c r="A35" i="7"/>
  <c r="I58" i="7" s="1"/>
  <c r="S189" i="7"/>
  <c r="S191" i="7"/>
  <c r="S193" i="7"/>
  <c r="S124" i="7"/>
  <c r="S190" i="7"/>
  <c r="I193" i="6"/>
  <c r="I191" i="6"/>
  <c r="I189" i="6"/>
  <c r="S124" i="6"/>
  <c r="I116" i="6"/>
  <c r="I90" i="6"/>
  <c r="I104" i="6" s="1"/>
  <c r="G80" i="6"/>
  <c r="A103" i="6"/>
  <c r="I126" i="6" s="1"/>
  <c r="G12" i="6"/>
  <c r="I22" i="6"/>
  <c r="I36" i="6" s="1"/>
  <c r="I48" i="6"/>
  <c r="A35" i="6"/>
  <c r="I58" i="6" s="1"/>
  <c r="S116" i="6"/>
  <c r="S129" i="6" s="1"/>
  <c r="Q80" i="6"/>
  <c r="S90" i="6"/>
  <c r="S104" i="6" s="1"/>
  <c r="S193" i="6"/>
  <c r="S189" i="6"/>
  <c r="S191" i="6"/>
  <c r="S48" i="6"/>
  <c r="S22" i="6"/>
  <c r="S36" i="6" s="1"/>
  <c r="Q12" i="6"/>
  <c r="K35" i="6"/>
  <c r="S58" i="6" s="1"/>
  <c r="A103" i="5"/>
  <c r="I126" i="5" s="1"/>
  <c r="I116" i="5"/>
  <c r="I129" i="5" s="1"/>
  <c r="G80" i="5"/>
  <c r="I90" i="5"/>
  <c r="I104" i="5" s="1"/>
  <c r="S48" i="5"/>
  <c r="S22" i="5"/>
  <c r="S36" i="5" s="1"/>
  <c r="Q12" i="5"/>
  <c r="K35" i="5"/>
  <c r="S58" i="5" s="1"/>
  <c r="S116" i="5"/>
  <c r="S90" i="5"/>
  <c r="S104" i="5" s="1"/>
  <c r="Q80" i="5"/>
  <c r="K103" i="5"/>
  <c r="S126" i="5" s="1"/>
  <c r="G12" i="5"/>
  <c r="I22" i="5"/>
  <c r="I36" i="5" s="1"/>
  <c r="I48" i="5"/>
  <c r="A35" i="5"/>
  <c r="I58" i="5" s="1"/>
  <c r="I191" i="5"/>
  <c r="I193" i="5"/>
  <c r="I124" i="5"/>
  <c r="I189" i="5"/>
  <c r="S189" i="5"/>
  <c r="S191" i="5"/>
  <c r="S193" i="5"/>
  <c r="S78" i="3"/>
  <c r="R78" i="3"/>
  <c r="S77" i="3"/>
  <c r="R77" i="3"/>
  <c r="S76" i="3"/>
  <c r="R76" i="3"/>
  <c r="S75" i="3"/>
  <c r="R75" i="3"/>
  <c r="S74" i="3"/>
  <c r="R74" i="3"/>
  <c r="I78" i="3"/>
  <c r="H78" i="3"/>
  <c r="I77" i="3"/>
  <c r="H77" i="3"/>
  <c r="I76" i="3"/>
  <c r="H76" i="3"/>
  <c r="I75" i="3"/>
  <c r="H75" i="3"/>
  <c r="I74" i="3"/>
  <c r="H74" i="3"/>
  <c r="S10" i="3"/>
  <c r="R10" i="3"/>
  <c r="S9" i="3"/>
  <c r="R9" i="3"/>
  <c r="S8" i="3"/>
  <c r="R8" i="3"/>
  <c r="S7" i="3"/>
  <c r="R7" i="3"/>
  <c r="S6" i="3"/>
  <c r="R6" i="3"/>
  <c r="I10" i="3"/>
  <c r="H10" i="3"/>
  <c r="I9" i="3"/>
  <c r="H9" i="3"/>
  <c r="I8" i="3"/>
  <c r="H8" i="3"/>
  <c r="I7" i="3"/>
  <c r="H7" i="3"/>
  <c r="I6" i="3"/>
  <c r="H6" i="3"/>
  <c r="S146" i="3"/>
  <c r="R146" i="3"/>
  <c r="S145" i="3"/>
  <c r="R145" i="3"/>
  <c r="S144" i="3"/>
  <c r="R144" i="3"/>
  <c r="S143" i="3"/>
  <c r="R143" i="3"/>
  <c r="S142" i="3"/>
  <c r="R142" i="3"/>
  <c r="I146" i="3"/>
  <c r="H146" i="3"/>
  <c r="I145" i="3"/>
  <c r="H145" i="3"/>
  <c r="I144" i="3"/>
  <c r="H144" i="3"/>
  <c r="I143" i="3"/>
  <c r="H143" i="3"/>
  <c r="I142" i="3"/>
  <c r="H142" i="3"/>
  <c r="S146" i="4"/>
  <c r="R146" i="4"/>
  <c r="S145" i="4"/>
  <c r="R145" i="4"/>
  <c r="S144" i="4"/>
  <c r="R144" i="4"/>
  <c r="S143" i="4"/>
  <c r="R143" i="4"/>
  <c r="S142" i="4"/>
  <c r="R142" i="4"/>
  <c r="I146" i="4"/>
  <c r="H146" i="4"/>
  <c r="I145" i="4"/>
  <c r="H145" i="4"/>
  <c r="I144" i="4"/>
  <c r="H144" i="4"/>
  <c r="I143" i="4"/>
  <c r="H143" i="4"/>
  <c r="I142" i="4"/>
  <c r="H142" i="4"/>
  <c r="S78" i="4"/>
  <c r="K87" i="4" s="1"/>
  <c r="M111" i="4" s="1"/>
  <c r="S77" i="4"/>
  <c r="K86" i="4" s="1"/>
  <c r="M110" i="4" s="1"/>
  <c r="R77" i="4"/>
  <c r="S76" i="4"/>
  <c r="K85" i="4" s="1"/>
  <c r="M109" i="4" s="1"/>
  <c r="R76" i="4"/>
  <c r="S75" i="4"/>
  <c r="K84" i="4" s="1"/>
  <c r="R75" i="4"/>
  <c r="S74" i="4"/>
  <c r="K83" i="4" s="1"/>
  <c r="M107" i="4" s="1"/>
  <c r="R74" i="4"/>
  <c r="I78" i="4"/>
  <c r="A87" i="4" s="1"/>
  <c r="C111" i="4" s="1"/>
  <c r="I77" i="4"/>
  <c r="A86" i="4" s="1"/>
  <c r="C110" i="4" s="1"/>
  <c r="H77" i="4"/>
  <c r="I76" i="4"/>
  <c r="A85" i="4" s="1"/>
  <c r="C109" i="4" s="1"/>
  <c r="H76" i="4"/>
  <c r="I75" i="4"/>
  <c r="A84" i="4" s="1"/>
  <c r="H75" i="4"/>
  <c r="I74" i="4"/>
  <c r="A83" i="4" s="1"/>
  <c r="C107" i="4" s="1"/>
  <c r="H74" i="4"/>
  <c r="S10" i="4"/>
  <c r="K19" i="4" s="1"/>
  <c r="M43" i="4" s="1"/>
  <c r="S9" i="4"/>
  <c r="K18" i="4" s="1"/>
  <c r="M42" i="4" s="1"/>
  <c r="R9" i="4"/>
  <c r="S8" i="4"/>
  <c r="K17" i="4" s="1"/>
  <c r="M41" i="4" s="1"/>
  <c r="R8" i="4"/>
  <c r="S7" i="4"/>
  <c r="K16" i="4" s="1"/>
  <c r="R7" i="4"/>
  <c r="S6" i="4"/>
  <c r="K15" i="4" s="1"/>
  <c r="M39" i="4" s="1"/>
  <c r="R6" i="4"/>
  <c r="I10" i="4"/>
  <c r="A19" i="4" s="1"/>
  <c r="C43" i="4" s="1"/>
  <c r="I9" i="4"/>
  <c r="A18" i="4" s="1"/>
  <c r="C42" i="4" s="1"/>
  <c r="I8" i="4"/>
  <c r="A17" i="4" s="1"/>
  <c r="C41" i="4" s="1"/>
  <c r="I7" i="4"/>
  <c r="A16" i="4" s="1"/>
  <c r="I6" i="4"/>
  <c r="A15" i="4" s="1"/>
  <c r="C39" i="4" s="1"/>
  <c r="H9" i="4"/>
  <c r="H8" i="4"/>
  <c r="H7" i="4"/>
  <c r="H6" i="4"/>
  <c r="I123" i="7" l="1"/>
  <c r="I121" i="7"/>
  <c r="S121" i="7"/>
  <c r="S123" i="7"/>
  <c r="S195" i="6"/>
  <c r="I195" i="5"/>
  <c r="I196" i="6"/>
  <c r="S195" i="7"/>
  <c r="S196" i="6"/>
  <c r="I195" i="6"/>
  <c r="S123" i="6"/>
  <c r="I196" i="7"/>
  <c r="S122" i="7"/>
  <c r="I54" i="7"/>
  <c r="S196" i="7"/>
  <c r="S54" i="7"/>
  <c r="I195" i="7"/>
  <c r="I61" i="7"/>
  <c r="I55" i="7"/>
  <c r="I53" i="7"/>
  <c r="S61" i="7"/>
  <c r="S55" i="7"/>
  <c r="S53" i="7"/>
  <c r="I122" i="7"/>
  <c r="S122" i="6"/>
  <c r="I54" i="6"/>
  <c r="I122" i="6"/>
  <c r="S54" i="6"/>
  <c r="S61" i="6"/>
  <c r="S53" i="6"/>
  <c r="S55" i="6"/>
  <c r="I129" i="6"/>
  <c r="I123" i="6"/>
  <c r="I121" i="6"/>
  <c r="I61" i="6"/>
  <c r="I53" i="6"/>
  <c r="I55" i="6"/>
  <c r="S121" i="6"/>
  <c r="I196" i="5"/>
  <c r="I123" i="5"/>
  <c r="I121" i="5"/>
  <c r="S195" i="5"/>
  <c r="I122" i="5"/>
  <c r="S129" i="5"/>
  <c r="S121" i="5"/>
  <c r="S123" i="5"/>
  <c r="S196" i="5"/>
  <c r="I54" i="5"/>
  <c r="S53" i="5"/>
  <c r="S61" i="5"/>
  <c r="S55" i="5"/>
  <c r="I61" i="5"/>
  <c r="I55" i="5"/>
  <c r="I53" i="5"/>
  <c r="S122" i="5"/>
  <c r="S54" i="5"/>
  <c r="M40" i="4"/>
  <c r="N12" i="4"/>
  <c r="M108" i="4"/>
  <c r="N80" i="4"/>
  <c r="C40" i="4"/>
  <c r="D12" i="4"/>
  <c r="C108" i="4"/>
  <c r="D80" i="4"/>
  <c r="Q129" i="4"/>
  <c r="N129" i="4"/>
  <c r="M128" i="4"/>
  <c r="Q127" i="4"/>
  <c r="N127" i="4"/>
  <c r="M127" i="4"/>
  <c r="O126" i="4"/>
  <c r="O125" i="4"/>
  <c r="O124" i="4"/>
  <c r="O123" i="4"/>
  <c r="O122" i="4"/>
  <c r="O121" i="4"/>
  <c r="M118" i="4"/>
  <c r="M117" i="4"/>
  <c r="M116" i="4"/>
  <c r="M115" i="4"/>
  <c r="G129" i="4"/>
  <c r="D129" i="4"/>
  <c r="C128" i="4"/>
  <c r="G127" i="4"/>
  <c r="D127" i="4"/>
  <c r="C127" i="4"/>
  <c r="E126" i="4"/>
  <c r="E125" i="4"/>
  <c r="E124" i="4"/>
  <c r="E123" i="4"/>
  <c r="E122" i="4"/>
  <c r="E121" i="4"/>
  <c r="C118" i="4"/>
  <c r="C117" i="4"/>
  <c r="C116" i="4"/>
  <c r="C115" i="4"/>
  <c r="Q61" i="4"/>
  <c r="N61" i="4"/>
  <c r="M60" i="4"/>
  <c r="Q59" i="4"/>
  <c r="N59" i="4"/>
  <c r="M59" i="4"/>
  <c r="O58" i="4"/>
  <c r="O57" i="4"/>
  <c r="O56" i="4"/>
  <c r="O55" i="4"/>
  <c r="O54" i="4"/>
  <c r="O53" i="4"/>
  <c r="M50" i="4"/>
  <c r="M49" i="4"/>
  <c r="M48" i="4"/>
  <c r="M47" i="4"/>
  <c r="G61" i="4"/>
  <c r="D61" i="4"/>
  <c r="C60" i="4"/>
  <c r="G59" i="4"/>
  <c r="D59" i="4"/>
  <c r="C59" i="4"/>
  <c r="E58" i="4"/>
  <c r="E57" i="4"/>
  <c r="E56" i="4"/>
  <c r="E55" i="4"/>
  <c r="E54" i="4"/>
  <c r="E53" i="4"/>
  <c r="C50" i="4"/>
  <c r="C49" i="4"/>
  <c r="C48" i="4"/>
  <c r="C47" i="4"/>
  <c r="B47" i="4"/>
  <c r="Q129" i="3"/>
  <c r="N129" i="3"/>
  <c r="M128" i="3"/>
  <c r="Q127" i="3"/>
  <c r="N127" i="3"/>
  <c r="M127" i="3"/>
  <c r="O126" i="3"/>
  <c r="O125" i="3"/>
  <c r="O124" i="3"/>
  <c r="O123" i="3"/>
  <c r="O122" i="3"/>
  <c r="O121" i="3"/>
  <c r="M118" i="3"/>
  <c r="M117" i="3"/>
  <c r="M116" i="3"/>
  <c r="M115" i="3"/>
  <c r="M102" i="3"/>
  <c r="L102" i="3"/>
  <c r="M101" i="3"/>
  <c r="L101" i="3"/>
  <c r="M100" i="3"/>
  <c r="L100" i="3"/>
  <c r="M99" i="3"/>
  <c r="O102" i="3" s="1"/>
  <c r="K99" i="3"/>
  <c r="M97" i="3"/>
  <c r="L97" i="3"/>
  <c r="M96" i="3"/>
  <c r="M95" i="3"/>
  <c r="L95" i="3"/>
  <c r="M94" i="3"/>
  <c r="O96" i="3" s="1"/>
  <c r="K94" i="3"/>
  <c r="M92" i="3"/>
  <c r="L92" i="3"/>
  <c r="M91" i="3"/>
  <c r="L91" i="3"/>
  <c r="M90" i="3"/>
  <c r="L90" i="3"/>
  <c r="M89" i="3"/>
  <c r="K89" i="3"/>
  <c r="M87" i="3"/>
  <c r="L87" i="3"/>
  <c r="M86" i="3"/>
  <c r="L86" i="3"/>
  <c r="M85" i="3"/>
  <c r="L85" i="3"/>
  <c r="M84" i="3"/>
  <c r="L84" i="3"/>
  <c r="M83" i="3"/>
  <c r="L83" i="3"/>
  <c r="R79" i="3"/>
  <c r="P79" i="3"/>
  <c r="N79" i="3"/>
  <c r="K86" i="3"/>
  <c r="G129" i="3"/>
  <c r="D129" i="3"/>
  <c r="C128" i="3"/>
  <c r="G127" i="3"/>
  <c r="D127" i="3"/>
  <c r="C127" i="3"/>
  <c r="E126" i="3"/>
  <c r="E125" i="3"/>
  <c r="E124" i="3"/>
  <c r="E123" i="3"/>
  <c r="E122" i="3"/>
  <c r="E121" i="3"/>
  <c r="C118" i="3"/>
  <c r="C117" i="3"/>
  <c r="C116" i="3"/>
  <c r="C115" i="3"/>
  <c r="C102" i="3"/>
  <c r="B102" i="3"/>
  <c r="C101" i="3"/>
  <c r="B101" i="3"/>
  <c r="C100" i="3"/>
  <c r="B100" i="3"/>
  <c r="C99" i="3"/>
  <c r="A99" i="3"/>
  <c r="C97" i="3"/>
  <c r="B97" i="3"/>
  <c r="C96" i="3"/>
  <c r="C95" i="3"/>
  <c r="B95" i="3"/>
  <c r="C94" i="3"/>
  <c r="A94" i="3"/>
  <c r="C92" i="3"/>
  <c r="B92" i="3"/>
  <c r="C91" i="3"/>
  <c r="B91" i="3"/>
  <c r="C90" i="3"/>
  <c r="B90" i="3"/>
  <c r="C89" i="3"/>
  <c r="A89" i="3"/>
  <c r="E87" i="3"/>
  <c r="C87" i="3"/>
  <c r="B87" i="3"/>
  <c r="E86" i="3"/>
  <c r="C86" i="3"/>
  <c r="B86" i="3"/>
  <c r="E85" i="3"/>
  <c r="C85" i="3"/>
  <c r="B85" i="3"/>
  <c r="E84" i="3"/>
  <c r="C84" i="3"/>
  <c r="B84" i="3"/>
  <c r="E83" i="3"/>
  <c r="C83" i="3"/>
  <c r="B83" i="3"/>
  <c r="H79" i="3"/>
  <c r="G79" i="3"/>
  <c r="F79" i="3"/>
  <c r="E79" i="3"/>
  <c r="D79" i="3"/>
  <c r="C79" i="3"/>
  <c r="A86" i="3"/>
  <c r="Q61" i="3"/>
  <c r="N61" i="3"/>
  <c r="M60" i="3"/>
  <c r="Q59" i="3"/>
  <c r="N59" i="3"/>
  <c r="M59" i="3"/>
  <c r="O58" i="3"/>
  <c r="O57" i="3"/>
  <c r="O56" i="3"/>
  <c r="O55" i="3"/>
  <c r="O54" i="3"/>
  <c r="O53" i="3"/>
  <c r="M50" i="3"/>
  <c r="M49" i="3"/>
  <c r="M48" i="3"/>
  <c r="M47" i="3"/>
  <c r="M34" i="3"/>
  <c r="L34" i="3"/>
  <c r="M33" i="3"/>
  <c r="L33" i="3"/>
  <c r="M32" i="3"/>
  <c r="L32" i="3"/>
  <c r="M31" i="3"/>
  <c r="O34" i="3" s="1"/>
  <c r="K31" i="3"/>
  <c r="M29" i="3"/>
  <c r="L29" i="3"/>
  <c r="M28" i="3"/>
  <c r="M27" i="3"/>
  <c r="L27" i="3"/>
  <c r="M26" i="3"/>
  <c r="O28" i="3" s="1"/>
  <c r="K26" i="3"/>
  <c r="M24" i="3"/>
  <c r="L24" i="3"/>
  <c r="M23" i="3"/>
  <c r="L23" i="3"/>
  <c r="M22" i="3"/>
  <c r="L22" i="3"/>
  <c r="M21" i="3"/>
  <c r="O23" i="3" s="1"/>
  <c r="K21" i="3"/>
  <c r="M19" i="3"/>
  <c r="L19" i="3"/>
  <c r="M18" i="3"/>
  <c r="L18" i="3"/>
  <c r="M17" i="3"/>
  <c r="L17" i="3"/>
  <c r="M16" i="3"/>
  <c r="L16" i="3"/>
  <c r="M15" i="3"/>
  <c r="L15" i="3"/>
  <c r="R11" i="3"/>
  <c r="P11" i="3"/>
  <c r="N11" i="3"/>
  <c r="K18" i="3"/>
  <c r="H11" i="3"/>
  <c r="F11" i="3"/>
  <c r="D11" i="3"/>
  <c r="C50" i="3"/>
  <c r="C49" i="3"/>
  <c r="C48" i="3"/>
  <c r="C47" i="3"/>
  <c r="F26" i="1"/>
  <c r="F25" i="1"/>
  <c r="F24" i="1"/>
  <c r="L116" i="3" s="1"/>
  <c r="F23" i="1"/>
  <c r="L47" i="3" s="1"/>
  <c r="F22" i="1"/>
  <c r="B19" i="3"/>
  <c r="B18" i="3"/>
  <c r="B17" i="3"/>
  <c r="B16" i="3"/>
  <c r="B15" i="3"/>
  <c r="C34" i="3"/>
  <c r="C33" i="3"/>
  <c r="C32" i="3"/>
  <c r="C29" i="3"/>
  <c r="C28" i="3"/>
  <c r="C27" i="3"/>
  <c r="C24" i="3"/>
  <c r="C23" i="3"/>
  <c r="C22" i="3"/>
  <c r="B34" i="3"/>
  <c r="B33" i="3"/>
  <c r="B32" i="3"/>
  <c r="B29" i="3"/>
  <c r="B27" i="3"/>
  <c r="B24" i="3"/>
  <c r="B23" i="3"/>
  <c r="B22" i="3"/>
  <c r="A29" i="1"/>
  <c r="A229" i="1"/>
  <c r="A224" i="1"/>
  <c r="A219" i="1"/>
  <c r="B116" i="3" l="1"/>
  <c r="B116" i="4"/>
  <c r="O100" i="3"/>
  <c r="L114" i="7"/>
  <c r="L46" i="7"/>
  <c r="B114" i="6"/>
  <c r="L114" i="5"/>
  <c r="B46" i="5"/>
  <c r="L46" i="6"/>
  <c r="B46" i="6"/>
  <c r="B114" i="7"/>
  <c r="B46" i="7"/>
  <c r="L114" i="6"/>
  <c r="B114" i="5"/>
  <c r="L46" i="5"/>
  <c r="L115" i="7"/>
  <c r="L47" i="7"/>
  <c r="B115" i="6"/>
  <c r="L115" i="5"/>
  <c r="B47" i="5"/>
  <c r="B47" i="6"/>
  <c r="L47" i="6"/>
  <c r="B115" i="7"/>
  <c r="B47" i="7"/>
  <c r="L115" i="6"/>
  <c r="B115" i="5"/>
  <c r="L47" i="5"/>
  <c r="B47" i="3"/>
  <c r="L46" i="4"/>
  <c r="L118" i="7"/>
  <c r="L50" i="7"/>
  <c r="B118" i="6"/>
  <c r="L118" i="5"/>
  <c r="B50" i="5"/>
  <c r="B50" i="6"/>
  <c r="L50" i="6"/>
  <c r="B118" i="7"/>
  <c r="B50" i="7"/>
  <c r="L118" i="6"/>
  <c r="B118" i="5"/>
  <c r="L50" i="5"/>
  <c r="L115" i="4"/>
  <c r="L116" i="7"/>
  <c r="L48" i="7"/>
  <c r="B116" i="6"/>
  <c r="L116" i="5"/>
  <c r="B48" i="5"/>
  <c r="L48" i="6"/>
  <c r="B116" i="7"/>
  <c r="B48" i="7"/>
  <c r="L116" i="6"/>
  <c r="B116" i="5"/>
  <c r="L48" i="5"/>
  <c r="B48" i="6"/>
  <c r="B48" i="3"/>
  <c r="B115" i="3"/>
  <c r="L115" i="3"/>
  <c r="L47" i="4"/>
  <c r="L117" i="7"/>
  <c r="L49" i="7"/>
  <c r="B117" i="6"/>
  <c r="L117" i="5"/>
  <c r="B49" i="5"/>
  <c r="B49" i="6"/>
  <c r="L49" i="6"/>
  <c r="B117" i="7"/>
  <c r="B49" i="7"/>
  <c r="L117" i="6"/>
  <c r="B117" i="5"/>
  <c r="L49" i="5"/>
  <c r="L46" i="3"/>
  <c r="B118" i="4"/>
  <c r="I199" i="5"/>
  <c r="I201" i="5" s="1"/>
  <c r="I202" i="5" s="1"/>
  <c r="S199" i="6"/>
  <c r="S201" i="6" s="1"/>
  <c r="S202" i="6" s="1"/>
  <c r="I199" i="6"/>
  <c r="I201" i="6" s="1"/>
  <c r="I202" i="6" s="1"/>
  <c r="I199" i="7"/>
  <c r="I201" i="7" s="1"/>
  <c r="I202" i="7" s="1"/>
  <c r="S199" i="7"/>
  <c r="S201" i="7" s="1"/>
  <c r="S202" i="7" s="1"/>
  <c r="S199" i="5"/>
  <c r="S201" i="5" s="1"/>
  <c r="S202" i="5" s="1"/>
  <c r="L49" i="3"/>
  <c r="B49" i="4"/>
  <c r="B49" i="3"/>
  <c r="E96" i="3"/>
  <c r="B118" i="3"/>
  <c r="L118" i="3"/>
  <c r="L49" i="4"/>
  <c r="B114" i="4"/>
  <c r="L116" i="4"/>
  <c r="L118" i="4"/>
  <c r="B46" i="3"/>
  <c r="B50" i="3"/>
  <c r="O33" i="3"/>
  <c r="B114" i="3"/>
  <c r="L114" i="3"/>
  <c r="B48" i="4"/>
  <c r="B50" i="4"/>
  <c r="B115" i="4"/>
  <c r="B117" i="4"/>
  <c r="L114" i="4"/>
  <c r="L48" i="3"/>
  <c r="L50" i="3"/>
  <c r="B117" i="3"/>
  <c r="L117" i="3"/>
  <c r="B46" i="4"/>
  <c r="L48" i="4"/>
  <c r="L50" i="4"/>
  <c r="L117" i="4"/>
  <c r="O32" i="3"/>
  <c r="E100" i="3"/>
  <c r="E102" i="3"/>
  <c r="E97" i="3"/>
  <c r="O92" i="3"/>
  <c r="E92" i="3"/>
  <c r="O97" i="3"/>
  <c r="A83" i="3"/>
  <c r="I83" i="3" s="1"/>
  <c r="A87" i="3"/>
  <c r="I87" i="3" s="1"/>
  <c r="K83" i="3"/>
  <c r="M107" i="3" s="1"/>
  <c r="S84" i="4"/>
  <c r="K87" i="3"/>
  <c r="M111" i="3" s="1"/>
  <c r="S19" i="4"/>
  <c r="S86" i="4"/>
  <c r="S83" i="4"/>
  <c r="S87" i="4"/>
  <c r="I86" i="4"/>
  <c r="I87" i="4"/>
  <c r="S18" i="4"/>
  <c r="S15" i="4"/>
  <c r="I18" i="4"/>
  <c r="I19" i="4"/>
  <c r="I15" i="4"/>
  <c r="S86" i="3"/>
  <c r="M110" i="3"/>
  <c r="K84" i="3"/>
  <c r="K85" i="3"/>
  <c r="O90" i="3"/>
  <c r="O101" i="3"/>
  <c r="O91" i="3"/>
  <c r="O95" i="3"/>
  <c r="I86" i="3"/>
  <c r="C110" i="3"/>
  <c r="A84" i="3"/>
  <c r="A85" i="3"/>
  <c r="E90" i="3"/>
  <c r="E101" i="3"/>
  <c r="E91" i="3"/>
  <c r="E95" i="3"/>
  <c r="S18" i="3"/>
  <c r="M42" i="3"/>
  <c r="K15" i="3"/>
  <c r="K19" i="3"/>
  <c r="O24" i="3"/>
  <c r="O29" i="3"/>
  <c r="O22" i="3"/>
  <c r="K16" i="3"/>
  <c r="K17" i="3"/>
  <c r="O27" i="3"/>
  <c r="C111" i="3" l="1"/>
  <c r="S83" i="3"/>
  <c r="C107" i="3"/>
  <c r="S87" i="3"/>
  <c r="N80" i="3"/>
  <c r="I83" i="4"/>
  <c r="S114" i="4"/>
  <c r="S85" i="4"/>
  <c r="I84" i="4"/>
  <c r="I85" i="4"/>
  <c r="I114" i="4"/>
  <c r="S17" i="4"/>
  <c r="S16" i="4"/>
  <c r="S46" i="4"/>
  <c r="I16" i="4"/>
  <c r="I17" i="4"/>
  <c r="I46" i="4"/>
  <c r="S84" i="3"/>
  <c r="M108" i="3"/>
  <c r="M109" i="3"/>
  <c r="S85" i="3"/>
  <c r="S114" i="3"/>
  <c r="C109" i="3"/>
  <c r="I85" i="3"/>
  <c r="D80" i="3"/>
  <c r="C108" i="3"/>
  <c r="I84" i="3"/>
  <c r="I114" i="3"/>
  <c r="S16" i="3"/>
  <c r="M40" i="3"/>
  <c r="M43" i="3"/>
  <c r="S19" i="3"/>
  <c r="N12" i="3"/>
  <c r="S46" i="3"/>
  <c r="M39" i="3"/>
  <c r="S15" i="3"/>
  <c r="M41" i="3"/>
  <c r="S17" i="3"/>
  <c r="K167" i="4"/>
  <c r="K165" i="4"/>
  <c r="K164" i="4"/>
  <c r="K163" i="4"/>
  <c r="K162" i="4"/>
  <c r="K160" i="4"/>
  <c r="K159" i="4"/>
  <c r="K158" i="4"/>
  <c r="A167" i="4"/>
  <c r="A165" i="4"/>
  <c r="A164" i="4"/>
  <c r="A163" i="4"/>
  <c r="A162" i="4"/>
  <c r="A160" i="4"/>
  <c r="A159" i="4"/>
  <c r="A158" i="4"/>
  <c r="K167" i="3"/>
  <c r="K165" i="3"/>
  <c r="K164" i="3"/>
  <c r="K163" i="3"/>
  <c r="K162" i="3"/>
  <c r="K160" i="3"/>
  <c r="K159" i="3"/>
  <c r="K158" i="3"/>
  <c r="A167" i="3"/>
  <c r="A165" i="3"/>
  <c r="A164" i="3"/>
  <c r="A163" i="3"/>
  <c r="A162" i="3"/>
  <c r="A160" i="3"/>
  <c r="A159" i="3"/>
  <c r="A158" i="3"/>
  <c r="A31" i="3"/>
  <c r="A26" i="3"/>
  <c r="I124" i="4" l="1"/>
  <c r="I124" i="3"/>
  <c r="S124" i="4"/>
  <c r="S56" i="4"/>
  <c r="I56" i="4"/>
  <c r="S124" i="3"/>
  <c r="S56" i="3"/>
  <c r="F145" i="3" l="1"/>
  <c r="P145" i="3" s="1"/>
  <c r="K170" i="3"/>
  <c r="K169" i="3"/>
  <c r="K168" i="3"/>
  <c r="A170" i="3"/>
  <c r="A169" i="3"/>
  <c r="A168" i="3"/>
  <c r="O144" i="3"/>
  <c r="K155" i="3"/>
  <c r="K154" i="3"/>
  <c r="K153" i="3"/>
  <c r="K152" i="3"/>
  <c r="O142" i="3"/>
  <c r="A155" i="3"/>
  <c r="A154" i="3"/>
  <c r="A153" i="3"/>
  <c r="A152" i="3"/>
  <c r="N76" i="3"/>
  <c r="D76" i="3"/>
  <c r="N74" i="3"/>
  <c r="D74" i="3"/>
  <c r="N6" i="3"/>
  <c r="N8" i="3"/>
  <c r="D8" i="3"/>
  <c r="D6" i="3"/>
  <c r="G11" i="3"/>
  <c r="E11" i="3"/>
  <c r="C11" i="3"/>
  <c r="A15" i="3" l="1"/>
  <c r="A18" i="3"/>
  <c r="C42" i="3" s="1"/>
  <c r="A17" i="3"/>
  <c r="C41" i="3" s="1"/>
  <c r="A19" i="3"/>
  <c r="C43" i="3" s="1"/>
  <c r="N145" i="3"/>
  <c r="K151" i="3"/>
  <c r="A16" i="3"/>
  <c r="C40" i="3" s="1"/>
  <c r="N77" i="3"/>
  <c r="N78" i="3" s="1"/>
  <c r="N9" i="3"/>
  <c r="N10" i="3" s="1"/>
  <c r="D145" i="3"/>
  <c r="D77" i="3"/>
  <c r="D78" i="3" s="1"/>
  <c r="D9" i="3"/>
  <c r="D10" i="3" s="1"/>
  <c r="A151" i="3"/>
  <c r="A179" i="1"/>
  <c r="A178" i="1"/>
  <c r="A177" i="1"/>
  <c r="A176" i="1"/>
  <c r="A175" i="1"/>
  <c r="F145" i="4"/>
  <c r="P145" i="4" s="1"/>
  <c r="K90" i="3" l="1"/>
  <c r="K95" i="3"/>
  <c r="S95" i="3" s="1"/>
  <c r="K102" i="3"/>
  <c r="S102" i="3" s="1"/>
  <c r="K101" i="3"/>
  <c r="S101" i="3" s="1"/>
  <c r="K97" i="3"/>
  <c r="S97" i="3" s="1"/>
  <c r="K96" i="3"/>
  <c r="S96" i="3" s="1"/>
  <c r="K92" i="3"/>
  <c r="S92" i="3" s="1"/>
  <c r="K100" i="3"/>
  <c r="S100" i="3" s="1"/>
  <c r="K91" i="3"/>
  <c r="S91" i="3" s="1"/>
  <c r="A90" i="3"/>
  <c r="A100" i="3"/>
  <c r="I100" i="3" s="1"/>
  <c r="A95" i="3"/>
  <c r="I95" i="3" s="1"/>
  <c r="A91" i="3"/>
  <c r="I91" i="3" s="1"/>
  <c r="A102" i="3"/>
  <c r="I102" i="3" s="1"/>
  <c r="A101" i="3"/>
  <c r="I101" i="3" s="1"/>
  <c r="A97" i="3"/>
  <c r="I97" i="3" s="1"/>
  <c r="A96" i="3"/>
  <c r="I96" i="3" s="1"/>
  <c r="A92" i="3"/>
  <c r="I92" i="3" s="1"/>
  <c r="K33" i="3"/>
  <c r="S33" i="3" s="1"/>
  <c r="K29" i="3"/>
  <c r="S29" i="3" s="1"/>
  <c r="K28" i="3"/>
  <c r="S28" i="3" s="1"/>
  <c r="K24" i="3"/>
  <c r="S24" i="3" s="1"/>
  <c r="K22" i="3"/>
  <c r="K32" i="3"/>
  <c r="S32" i="3" s="1"/>
  <c r="K27" i="3"/>
  <c r="S27" i="3" s="1"/>
  <c r="K23" i="3"/>
  <c r="S23" i="3" s="1"/>
  <c r="K34" i="3"/>
  <c r="S34" i="3" s="1"/>
  <c r="A28" i="3"/>
  <c r="A22" i="3"/>
  <c r="A34" i="3"/>
  <c r="A32" i="3"/>
  <c r="A33" i="3"/>
  <c r="A27" i="3"/>
  <c r="A24" i="3"/>
  <c r="A29" i="3"/>
  <c r="A23" i="3"/>
  <c r="C39" i="3"/>
  <c r="N197" i="4"/>
  <c r="D197" i="4"/>
  <c r="N197" i="3"/>
  <c r="D197" i="3"/>
  <c r="G61" i="3"/>
  <c r="S90" i="3" l="1"/>
  <c r="S104" i="3" s="1"/>
  <c r="Q80" i="3"/>
  <c r="S116" i="3"/>
  <c r="K103" i="3"/>
  <c r="S126" i="3" s="1"/>
  <c r="I90" i="3"/>
  <c r="I104" i="3" s="1"/>
  <c r="G80" i="3"/>
  <c r="I116" i="3"/>
  <c r="A103" i="3"/>
  <c r="I126" i="3" s="1"/>
  <c r="S22" i="3"/>
  <c r="S36" i="3" s="1"/>
  <c r="S48" i="3"/>
  <c r="Q12" i="3"/>
  <c r="K35" i="3"/>
  <c r="S58" i="3" s="1"/>
  <c r="I48" i="3"/>
  <c r="I129" i="3" l="1"/>
  <c r="I121" i="3"/>
  <c r="I123" i="3"/>
  <c r="S129" i="3"/>
  <c r="S123" i="3"/>
  <c r="S121" i="3"/>
  <c r="S122" i="3"/>
  <c r="I122" i="3"/>
  <c r="S61" i="3"/>
  <c r="S55" i="3"/>
  <c r="S53" i="3"/>
  <c r="S54" i="3"/>
  <c r="E142" i="3"/>
  <c r="M196" i="3" l="1"/>
  <c r="C196" i="3"/>
  <c r="Q195" i="3"/>
  <c r="N195" i="3"/>
  <c r="M195" i="3"/>
  <c r="G195" i="3"/>
  <c r="D195" i="3"/>
  <c r="C195" i="3"/>
  <c r="O193" i="3"/>
  <c r="E193" i="3"/>
  <c r="O192" i="3"/>
  <c r="E192" i="3"/>
  <c r="O191" i="3"/>
  <c r="E191" i="3"/>
  <c r="O190" i="3"/>
  <c r="E190" i="3"/>
  <c r="O189" i="3"/>
  <c r="E189" i="3"/>
  <c r="O186" i="3"/>
  <c r="E186" i="3"/>
  <c r="O185" i="3"/>
  <c r="E185" i="3"/>
  <c r="O184" i="3"/>
  <c r="E184" i="3"/>
  <c r="O183" i="3"/>
  <c r="E183" i="3"/>
  <c r="M167" i="3"/>
  <c r="C167" i="3"/>
  <c r="M162" i="3"/>
  <c r="C162" i="3"/>
  <c r="M157" i="3"/>
  <c r="C157" i="3"/>
  <c r="O155" i="3"/>
  <c r="M155" i="3"/>
  <c r="M186" i="3" s="1"/>
  <c r="E155" i="3"/>
  <c r="C155" i="3"/>
  <c r="C186" i="3" s="1"/>
  <c r="O154" i="3"/>
  <c r="M154" i="3"/>
  <c r="M185" i="3" s="1"/>
  <c r="E154" i="3"/>
  <c r="C154" i="3"/>
  <c r="C185" i="3" s="1"/>
  <c r="O153" i="3"/>
  <c r="M153" i="3"/>
  <c r="M184" i="3" s="1"/>
  <c r="E153" i="3"/>
  <c r="C153" i="3"/>
  <c r="C184" i="3" s="1"/>
  <c r="O152" i="3"/>
  <c r="M152" i="3"/>
  <c r="M183" i="3" s="1"/>
  <c r="E152" i="3"/>
  <c r="C152" i="3"/>
  <c r="C183" i="3" s="1"/>
  <c r="O151" i="3"/>
  <c r="M151" i="3"/>
  <c r="M182" i="3" s="1"/>
  <c r="E151" i="3"/>
  <c r="C151" i="3"/>
  <c r="C163" i="3" s="1"/>
  <c r="E144" i="3"/>
  <c r="C19" i="3"/>
  <c r="C18" i="3"/>
  <c r="C17" i="3"/>
  <c r="C16" i="3"/>
  <c r="C15" i="3"/>
  <c r="G59" i="3"/>
  <c r="D61" i="3"/>
  <c r="D59" i="3"/>
  <c r="C60" i="3"/>
  <c r="C59" i="3"/>
  <c r="E58" i="3"/>
  <c r="E57" i="3"/>
  <c r="E56" i="3"/>
  <c r="E55" i="3"/>
  <c r="E54" i="3"/>
  <c r="E53" i="3"/>
  <c r="C31" i="3"/>
  <c r="C26" i="3"/>
  <c r="C21" i="3"/>
  <c r="E19" i="3"/>
  <c r="E18" i="3"/>
  <c r="E17" i="3"/>
  <c r="E16" i="3"/>
  <c r="E15" i="3"/>
  <c r="F4" i="2"/>
  <c r="E4" i="2"/>
  <c r="D4" i="2"/>
  <c r="C4" i="2"/>
  <c r="B4" i="2"/>
  <c r="A9" i="2"/>
  <c r="A11" i="2"/>
  <c r="A10" i="2"/>
  <c r="A6" i="2"/>
  <c r="E155" i="4"/>
  <c r="N144" i="4"/>
  <c r="D144" i="4"/>
  <c r="A33" i="1"/>
  <c r="A32" i="1"/>
  <c r="N76" i="4"/>
  <c r="D76" i="4"/>
  <c r="M196" i="4"/>
  <c r="C196" i="4"/>
  <c r="Q195" i="4"/>
  <c r="N195" i="4"/>
  <c r="M195" i="4"/>
  <c r="G195" i="4"/>
  <c r="D195" i="4"/>
  <c r="C195" i="4"/>
  <c r="O193" i="4"/>
  <c r="E193" i="4"/>
  <c r="O192" i="4"/>
  <c r="E192" i="4"/>
  <c r="O191" i="4"/>
  <c r="E191" i="4"/>
  <c r="O190" i="4"/>
  <c r="E190" i="4"/>
  <c r="O189" i="4"/>
  <c r="E189" i="4"/>
  <c r="O186" i="4"/>
  <c r="E186" i="4"/>
  <c r="O185" i="4"/>
  <c r="E185" i="4"/>
  <c r="O184" i="4"/>
  <c r="E184" i="4"/>
  <c r="O183" i="4"/>
  <c r="E183" i="4"/>
  <c r="M167" i="4"/>
  <c r="C167" i="4"/>
  <c r="M162" i="4"/>
  <c r="C162" i="4"/>
  <c r="M157" i="4"/>
  <c r="C157" i="4"/>
  <c r="O155" i="4"/>
  <c r="M155" i="4"/>
  <c r="M186" i="4" s="1"/>
  <c r="C155" i="4"/>
  <c r="C186" i="4" s="1"/>
  <c r="O154" i="4"/>
  <c r="M154" i="4"/>
  <c r="M185" i="4" s="1"/>
  <c r="E154" i="4"/>
  <c r="C154" i="4"/>
  <c r="C185" i="4" s="1"/>
  <c r="O153" i="4"/>
  <c r="M153" i="4"/>
  <c r="M184" i="4" s="1"/>
  <c r="E153" i="4"/>
  <c r="C153" i="4"/>
  <c r="C184" i="4" s="1"/>
  <c r="O152" i="4"/>
  <c r="M152" i="4"/>
  <c r="M183" i="4" s="1"/>
  <c r="E152" i="4"/>
  <c r="C152" i="4"/>
  <c r="C183" i="4" s="1"/>
  <c r="O151" i="4"/>
  <c r="M151" i="4"/>
  <c r="M182" i="4" s="1"/>
  <c r="E151" i="4"/>
  <c r="C151" i="4"/>
  <c r="C168" i="4" s="1"/>
  <c r="N142" i="4"/>
  <c r="D142" i="4"/>
  <c r="N74" i="4"/>
  <c r="D74" i="4"/>
  <c r="N8" i="4"/>
  <c r="D8" i="4"/>
  <c r="N6" i="4"/>
  <c r="I46" i="3" l="1"/>
  <c r="E23" i="3"/>
  <c r="O163" i="4"/>
  <c r="O165" i="4"/>
  <c r="E164" i="3"/>
  <c r="E163" i="4"/>
  <c r="E165" i="4"/>
  <c r="E22" i="3"/>
  <c r="O164" i="4"/>
  <c r="E28" i="3"/>
  <c r="E29" i="3"/>
  <c r="E24" i="3"/>
  <c r="E164" i="4"/>
  <c r="O163" i="3"/>
  <c r="O165" i="3"/>
  <c r="D145" i="4"/>
  <c r="E163" i="3"/>
  <c r="O164" i="3"/>
  <c r="E165" i="3"/>
  <c r="N145" i="4"/>
  <c r="E27" i="3"/>
  <c r="A154" i="4"/>
  <c r="I154" i="4" s="1"/>
  <c r="M158" i="4"/>
  <c r="C159" i="4"/>
  <c r="E33" i="3"/>
  <c r="O160" i="3"/>
  <c r="E158" i="3"/>
  <c r="E160" i="3"/>
  <c r="E169" i="3"/>
  <c r="C158" i="4"/>
  <c r="M159" i="4"/>
  <c r="E159" i="3"/>
  <c r="O170" i="3"/>
  <c r="E168" i="3"/>
  <c r="E170" i="3"/>
  <c r="C158" i="3"/>
  <c r="M158" i="3"/>
  <c r="C159" i="3"/>
  <c r="M159" i="3"/>
  <c r="C160" i="3"/>
  <c r="M160" i="3"/>
  <c r="C168" i="3"/>
  <c r="M168" i="3"/>
  <c r="C169" i="3"/>
  <c r="M169" i="3"/>
  <c r="C170" i="3"/>
  <c r="M170" i="3"/>
  <c r="C182" i="3"/>
  <c r="O158" i="3"/>
  <c r="O159" i="3"/>
  <c r="M163" i="3"/>
  <c r="C164" i="3"/>
  <c r="M164" i="3"/>
  <c r="C165" i="3"/>
  <c r="M165" i="3"/>
  <c r="O168" i="3"/>
  <c r="O169" i="3"/>
  <c r="E32" i="3"/>
  <c r="E34" i="3"/>
  <c r="K155" i="4"/>
  <c r="K186" i="4" s="1"/>
  <c r="S186" i="4" s="1"/>
  <c r="K151" i="4"/>
  <c r="K152" i="4"/>
  <c r="K153" i="4"/>
  <c r="S153" i="4" s="1"/>
  <c r="K154" i="4"/>
  <c r="K185" i="4" s="1"/>
  <c r="S185" i="4" s="1"/>
  <c r="A155" i="4"/>
  <c r="I155" i="4" s="1"/>
  <c r="E158" i="4"/>
  <c r="O158" i="4"/>
  <c r="E159" i="4"/>
  <c r="O159" i="4"/>
  <c r="E160" i="4"/>
  <c r="O160" i="4"/>
  <c r="C163" i="4"/>
  <c r="M163" i="4"/>
  <c r="C164" i="4"/>
  <c r="M164" i="4"/>
  <c r="C165" i="4"/>
  <c r="M165" i="4"/>
  <c r="E168" i="4"/>
  <c r="O168" i="4"/>
  <c r="E169" i="4"/>
  <c r="O169" i="4"/>
  <c r="E170" i="4"/>
  <c r="O170" i="4"/>
  <c r="C182" i="4"/>
  <c r="A151" i="4"/>
  <c r="A152" i="4"/>
  <c r="A153" i="4"/>
  <c r="C160" i="4"/>
  <c r="M160" i="4"/>
  <c r="M168" i="4"/>
  <c r="C169" i="4"/>
  <c r="M169" i="4"/>
  <c r="C170" i="4"/>
  <c r="M170" i="4"/>
  <c r="D77" i="4"/>
  <c r="D78" i="4" s="1"/>
  <c r="N77" i="4"/>
  <c r="N78" i="4" s="1"/>
  <c r="D9" i="4"/>
  <c r="D10" i="4" s="1"/>
  <c r="N9" i="4"/>
  <c r="N10" i="4" s="1"/>
  <c r="K102" i="4" l="1"/>
  <c r="S102" i="4" s="1"/>
  <c r="K96" i="4"/>
  <c r="S96" i="4" s="1"/>
  <c r="K95" i="4"/>
  <c r="S95" i="4" s="1"/>
  <c r="K91" i="4"/>
  <c r="S91" i="4" s="1"/>
  <c r="K97" i="4"/>
  <c r="S97" i="4" s="1"/>
  <c r="K92" i="4"/>
  <c r="S92" i="4" s="1"/>
  <c r="K90" i="4"/>
  <c r="K101" i="4"/>
  <c r="S101" i="4" s="1"/>
  <c r="K100" i="4"/>
  <c r="A102" i="4"/>
  <c r="I102" i="4" s="1"/>
  <c r="A97" i="4"/>
  <c r="I97" i="4" s="1"/>
  <c r="A90" i="4"/>
  <c r="A95" i="4"/>
  <c r="I95" i="4" s="1"/>
  <c r="A100" i="4"/>
  <c r="I100" i="4" s="1"/>
  <c r="A96" i="4"/>
  <c r="I96" i="4" s="1"/>
  <c r="A91" i="4"/>
  <c r="I91" i="4" s="1"/>
  <c r="A101" i="4"/>
  <c r="I101" i="4" s="1"/>
  <c r="A92" i="4"/>
  <c r="I92" i="4" s="1"/>
  <c r="K34" i="4"/>
  <c r="S34" i="4" s="1"/>
  <c r="K24" i="4"/>
  <c r="S24" i="4" s="1"/>
  <c r="K28" i="4"/>
  <c r="S28" i="4" s="1"/>
  <c r="K27" i="4"/>
  <c r="S27" i="4" s="1"/>
  <c r="K32" i="4"/>
  <c r="S32" i="4" s="1"/>
  <c r="K29" i="4"/>
  <c r="S29" i="4" s="1"/>
  <c r="K22" i="4"/>
  <c r="K33" i="4"/>
  <c r="S33" i="4" s="1"/>
  <c r="K23" i="4"/>
  <c r="S23" i="4" s="1"/>
  <c r="A29" i="4"/>
  <c r="I29" i="4" s="1"/>
  <c r="A24" i="4"/>
  <c r="I24" i="4" s="1"/>
  <c r="A34" i="4"/>
  <c r="I34" i="4" s="1"/>
  <c r="A23" i="4"/>
  <c r="I23" i="4" s="1"/>
  <c r="A28" i="4"/>
  <c r="I28" i="4" s="1"/>
  <c r="A33" i="4"/>
  <c r="I33" i="4" s="1"/>
  <c r="A22" i="4"/>
  <c r="A27" i="4"/>
  <c r="I27" i="4" s="1"/>
  <c r="A32" i="4"/>
  <c r="I32" i="4" s="1"/>
  <c r="A185" i="4"/>
  <c r="I185" i="4" s="1"/>
  <c r="A186" i="4"/>
  <c r="I186" i="4" s="1"/>
  <c r="S151" i="4"/>
  <c r="N148" i="4"/>
  <c r="G12" i="3"/>
  <c r="S170" i="3"/>
  <c r="I33" i="3"/>
  <c r="S165" i="4"/>
  <c r="I164" i="4"/>
  <c r="I29" i="3"/>
  <c r="I28" i="3"/>
  <c r="I32" i="3"/>
  <c r="S152" i="4"/>
  <c r="I34" i="3"/>
  <c r="I24" i="3"/>
  <c r="I27" i="3"/>
  <c r="S155" i="4"/>
  <c r="S160" i="4"/>
  <c r="I158" i="4"/>
  <c r="A169" i="4"/>
  <c r="I169" i="4" s="1"/>
  <c r="I163" i="4"/>
  <c r="S168" i="3"/>
  <c r="S163" i="3"/>
  <c r="S154" i="4"/>
  <c r="S163" i="4"/>
  <c r="K168" i="4"/>
  <c r="S168" i="4" s="1"/>
  <c r="S165" i="3"/>
  <c r="S159" i="4"/>
  <c r="S158" i="4"/>
  <c r="K169" i="4"/>
  <c r="S169" i="4" s="1"/>
  <c r="K185" i="3"/>
  <c r="S185" i="3" s="1"/>
  <c r="S152" i="3"/>
  <c r="K186" i="3"/>
  <c r="S186" i="3" s="1"/>
  <c r="I159" i="4"/>
  <c r="A168" i="4"/>
  <c r="I168" i="4" s="1"/>
  <c r="A170" i="4"/>
  <c r="I170" i="4" s="1"/>
  <c r="S164" i="3"/>
  <c r="S158" i="3"/>
  <c r="S169" i="3"/>
  <c r="I170" i="3"/>
  <c r="I169" i="3"/>
  <c r="I168" i="3"/>
  <c r="I160" i="3"/>
  <c r="I159" i="3"/>
  <c r="I165" i="3"/>
  <c r="I164" i="3"/>
  <c r="I163" i="3"/>
  <c r="S153" i="3"/>
  <c r="K170" i="4"/>
  <c r="I152" i="4"/>
  <c r="S164" i="4"/>
  <c r="I160" i="4"/>
  <c r="I153" i="4"/>
  <c r="D148" i="4"/>
  <c r="I151" i="4"/>
  <c r="I23" i="3"/>
  <c r="I18" i="3"/>
  <c r="I22" i="3"/>
  <c r="I17" i="3"/>
  <c r="K103" i="4" l="1"/>
  <c r="S126" i="4" s="1"/>
  <c r="Q80" i="4"/>
  <c r="S100" i="4"/>
  <c r="G80" i="4"/>
  <c r="A103" i="4"/>
  <c r="I126" i="4" s="1"/>
  <c r="G12" i="4"/>
  <c r="A35" i="4"/>
  <c r="I58" i="4" s="1"/>
  <c r="Q12" i="4"/>
  <c r="K35" i="4"/>
  <c r="S58" i="4" s="1"/>
  <c r="S90" i="4"/>
  <c r="S116" i="4"/>
  <c r="I90" i="4"/>
  <c r="I104" i="4" s="1"/>
  <c r="I116" i="4"/>
  <c r="S22" i="4"/>
  <c r="S36" i="4" s="1"/>
  <c r="S48" i="4"/>
  <c r="I22" i="4"/>
  <c r="I36" i="4" s="1"/>
  <c r="I48" i="4"/>
  <c r="S151" i="3"/>
  <c r="N148" i="3"/>
  <c r="I15" i="3"/>
  <c r="D12" i="3"/>
  <c r="K184" i="4"/>
  <c r="S184" i="4" s="1"/>
  <c r="K184" i="3"/>
  <c r="S184" i="3" s="1"/>
  <c r="S154" i="3"/>
  <c r="S192" i="4"/>
  <c r="A184" i="4"/>
  <c r="I184" i="4" s="1"/>
  <c r="S159" i="3"/>
  <c r="I165" i="4"/>
  <c r="I172" i="4" s="1"/>
  <c r="I190" i="4" s="1"/>
  <c r="K183" i="4"/>
  <c r="S183" i="4" s="1"/>
  <c r="K182" i="3"/>
  <c r="S182" i="3" s="1"/>
  <c r="I16" i="3"/>
  <c r="S160" i="3"/>
  <c r="S155" i="3"/>
  <c r="K183" i="3"/>
  <c r="S183" i="3" s="1"/>
  <c r="K182" i="4"/>
  <c r="S182" i="4" s="1"/>
  <c r="S170" i="4"/>
  <c r="S172" i="4" s="1"/>
  <c r="S190" i="4" s="1"/>
  <c r="A182" i="4"/>
  <c r="I182" i="4" s="1"/>
  <c r="A183" i="4"/>
  <c r="I183" i="4" s="1"/>
  <c r="I19" i="3"/>
  <c r="I158" i="3"/>
  <c r="I152" i="3"/>
  <c r="A183" i="3"/>
  <c r="I183" i="3" s="1"/>
  <c r="I154" i="3"/>
  <c r="A185" i="3"/>
  <c r="I185" i="3" s="1"/>
  <c r="A182" i="3"/>
  <c r="I182" i="3" s="1"/>
  <c r="I151" i="3"/>
  <c r="D148" i="3"/>
  <c r="I153" i="3"/>
  <c r="A184" i="3"/>
  <c r="I184" i="3" s="1"/>
  <c r="I155" i="3"/>
  <c r="A186" i="3"/>
  <c r="I186" i="3" s="1"/>
  <c r="I192" i="4"/>
  <c r="S104" i="4" l="1"/>
  <c r="S122" i="4" s="1"/>
  <c r="I129" i="4"/>
  <c r="I123" i="4"/>
  <c r="I121" i="4"/>
  <c r="S129" i="4"/>
  <c r="S121" i="4"/>
  <c r="S123" i="4"/>
  <c r="I122" i="4"/>
  <c r="S61" i="4"/>
  <c r="S53" i="4"/>
  <c r="S55" i="4"/>
  <c r="S54" i="4"/>
  <c r="I61" i="4"/>
  <c r="I55" i="4"/>
  <c r="I53" i="4"/>
  <c r="I54" i="4"/>
  <c r="I61" i="3"/>
  <c r="S197" i="3"/>
  <c r="I197" i="3"/>
  <c r="I197" i="4"/>
  <c r="S197" i="4"/>
  <c r="I53" i="3"/>
  <c r="A187" i="4"/>
  <c r="S189" i="4"/>
  <c r="K187" i="4"/>
  <c r="M187" i="3"/>
  <c r="S172" i="3"/>
  <c r="S190" i="3" s="1"/>
  <c r="I36" i="3"/>
  <c r="I54" i="3" s="1"/>
  <c r="S191" i="4"/>
  <c r="I56" i="3"/>
  <c r="S192" i="3"/>
  <c r="K187" i="3"/>
  <c r="C187" i="4"/>
  <c r="S189" i="3"/>
  <c r="M187" i="4"/>
  <c r="S193" i="4" s="1"/>
  <c r="S191" i="3"/>
  <c r="I55" i="3"/>
  <c r="I189" i="4"/>
  <c r="I191" i="4"/>
  <c r="S193" i="3"/>
  <c r="C187" i="3"/>
  <c r="I189" i="3"/>
  <c r="A187" i="3"/>
  <c r="I192" i="3"/>
  <c r="I172" i="3"/>
  <c r="I190" i="3" s="1"/>
  <c r="I193" i="4"/>
  <c r="E177" i="1" l="1"/>
  <c r="D177" i="1"/>
  <c r="I195" i="4"/>
  <c r="S195" i="4"/>
  <c r="S195" i="3"/>
  <c r="S196" i="4"/>
  <c r="I191" i="3"/>
  <c r="I193" i="3"/>
  <c r="S196" i="3"/>
  <c r="I196" i="4"/>
  <c r="E108" i="5" l="1"/>
  <c r="I108" i="5" s="1"/>
  <c r="E42" i="5"/>
  <c r="I42" i="5" s="1"/>
  <c r="E111" i="5"/>
  <c r="I111" i="5" s="1"/>
  <c r="E107" i="5"/>
  <c r="E41" i="5"/>
  <c r="I41" i="5" s="1"/>
  <c r="E39" i="5"/>
  <c r="E110" i="5"/>
  <c r="I110" i="5" s="1"/>
  <c r="E40" i="5"/>
  <c r="I40" i="5" s="1"/>
  <c r="E109" i="5"/>
  <c r="I109" i="5" s="1"/>
  <c r="E43" i="5"/>
  <c r="I43" i="5" s="1"/>
  <c r="O108" i="5"/>
  <c r="S108" i="5" s="1"/>
  <c r="O111" i="5"/>
  <c r="S111" i="5" s="1"/>
  <c r="O107" i="5"/>
  <c r="O41" i="5"/>
  <c r="S41" i="5" s="1"/>
  <c r="O110" i="5"/>
  <c r="S110" i="5" s="1"/>
  <c r="O40" i="5"/>
  <c r="S40" i="5" s="1"/>
  <c r="O42" i="5"/>
  <c r="S42" i="5" s="1"/>
  <c r="O109" i="5"/>
  <c r="S109" i="5" s="1"/>
  <c r="O43" i="5"/>
  <c r="S43" i="5" s="1"/>
  <c r="O39" i="5"/>
  <c r="D179" i="1"/>
  <c r="I195" i="3"/>
  <c r="S199" i="4"/>
  <c r="I199" i="4"/>
  <c r="I201" i="4" s="1"/>
  <c r="S199" i="3"/>
  <c r="S201" i="3" s="1"/>
  <c r="S202" i="3" s="1"/>
  <c r="I196" i="3"/>
  <c r="S39" i="5" l="1"/>
  <c r="S52" i="5"/>
  <c r="S57" i="5" s="1"/>
  <c r="I120" i="5"/>
  <c r="I125" i="5" s="1"/>
  <c r="I107" i="5"/>
  <c r="I39" i="5"/>
  <c r="I52" i="5"/>
  <c r="I57" i="5" s="1"/>
  <c r="S107" i="5"/>
  <c r="S120" i="5"/>
  <c r="S125" i="5" s="1"/>
  <c r="E111" i="7"/>
  <c r="I111" i="7" s="1"/>
  <c r="E107" i="7"/>
  <c r="E43" i="7"/>
  <c r="I43" i="7" s="1"/>
  <c r="E39" i="7"/>
  <c r="E110" i="7"/>
  <c r="I110" i="7" s="1"/>
  <c r="E42" i="7"/>
  <c r="I42" i="7" s="1"/>
  <c r="E109" i="7"/>
  <c r="I109" i="7" s="1"/>
  <c r="E41" i="7"/>
  <c r="I41" i="7" s="1"/>
  <c r="E108" i="7"/>
  <c r="I108" i="7" s="1"/>
  <c r="E40" i="7"/>
  <c r="I40" i="7" s="1"/>
  <c r="E178" i="1"/>
  <c r="D178" i="1"/>
  <c r="E179" i="1"/>
  <c r="E175" i="1"/>
  <c r="I202" i="4"/>
  <c r="S201" i="4"/>
  <c r="S202" i="4" s="1"/>
  <c r="I199" i="3"/>
  <c r="I201" i="3" s="1"/>
  <c r="I202" i="3" s="1"/>
  <c r="D175" i="1" s="1"/>
  <c r="H43" i="5" l="1"/>
  <c r="E44" i="5" s="1"/>
  <c r="I44" i="5" s="1"/>
  <c r="R43" i="5"/>
  <c r="O44" i="5" s="1"/>
  <c r="S44" i="5" s="1"/>
  <c r="S60" i="5" s="1"/>
  <c r="H111" i="5"/>
  <c r="E112" i="5" s="1"/>
  <c r="I112" i="5" s="1"/>
  <c r="R111" i="5"/>
  <c r="O112" i="5" s="1"/>
  <c r="S112" i="5" s="1"/>
  <c r="S128" i="5" s="1"/>
  <c r="O111" i="6"/>
  <c r="S111" i="6" s="1"/>
  <c r="O107" i="6"/>
  <c r="O42" i="6"/>
  <c r="S42" i="6" s="1"/>
  <c r="O40" i="6"/>
  <c r="S40" i="6" s="1"/>
  <c r="O108" i="6"/>
  <c r="S108" i="6" s="1"/>
  <c r="O110" i="6"/>
  <c r="S110" i="6" s="1"/>
  <c r="O41" i="6"/>
  <c r="S41" i="6" s="1"/>
  <c r="O109" i="6"/>
  <c r="S109" i="6" s="1"/>
  <c r="O43" i="6"/>
  <c r="S43" i="6" s="1"/>
  <c r="O39" i="6"/>
  <c r="E111" i="6"/>
  <c r="I111" i="6" s="1"/>
  <c r="E107" i="6"/>
  <c r="E43" i="6"/>
  <c r="I43" i="6" s="1"/>
  <c r="E39" i="6"/>
  <c r="E110" i="6"/>
  <c r="I110" i="6" s="1"/>
  <c r="E42" i="6"/>
  <c r="I42" i="6" s="1"/>
  <c r="E109" i="6"/>
  <c r="I109" i="6" s="1"/>
  <c r="E41" i="6"/>
  <c r="I41" i="6" s="1"/>
  <c r="E108" i="6"/>
  <c r="I108" i="6" s="1"/>
  <c r="E40" i="6"/>
  <c r="I40" i="6" s="1"/>
  <c r="O111" i="7"/>
  <c r="S111" i="7" s="1"/>
  <c r="O107" i="7"/>
  <c r="O42" i="7"/>
  <c r="S42" i="7" s="1"/>
  <c r="O108" i="7"/>
  <c r="S108" i="7" s="1"/>
  <c r="O43" i="7"/>
  <c r="S43" i="7" s="1"/>
  <c r="O110" i="7"/>
  <c r="S110" i="7" s="1"/>
  <c r="O41" i="7"/>
  <c r="S41" i="7" s="1"/>
  <c r="O109" i="7"/>
  <c r="S109" i="7" s="1"/>
  <c r="O40" i="7"/>
  <c r="S40" i="7" s="1"/>
  <c r="O39" i="7"/>
  <c r="I39" i="7"/>
  <c r="I52" i="7"/>
  <c r="I57" i="7" s="1"/>
  <c r="I107" i="7"/>
  <c r="I120" i="7"/>
  <c r="I125" i="7" s="1"/>
  <c r="O111" i="3"/>
  <c r="O107" i="3"/>
  <c r="O41" i="3"/>
  <c r="O110" i="3"/>
  <c r="O40" i="3"/>
  <c r="O109" i="3"/>
  <c r="O43" i="3"/>
  <c r="O39" i="3"/>
  <c r="O108" i="3"/>
  <c r="O42" i="3"/>
  <c r="E176" i="1"/>
  <c r="D176" i="1"/>
  <c r="E111" i="4" l="1"/>
  <c r="E110" i="4"/>
  <c r="E109" i="4"/>
  <c r="E108" i="4"/>
  <c r="E107" i="4"/>
  <c r="S127" i="5"/>
  <c r="S131" i="5" s="1"/>
  <c r="S133" i="5" s="1"/>
  <c r="S134" i="5" s="1"/>
  <c r="I127" i="5"/>
  <c r="S59" i="5"/>
  <c r="S63" i="5" s="1"/>
  <c r="S65" i="5" s="1"/>
  <c r="S66" i="5" s="1"/>
  <c r="I59" i="5"/>
  <c r="I128" i="5"/>
  <c r="I60" i="5"/>
  <c r="E42" i="4"/>
  <c r="I42" i="4" s="1"/>
  <c r="E40" i="4"/>
  <c r="I40" i="4" s="1"/>
  <c r="E43" i="4"/>
  <c r="I43" i="4" s="1"/>
  <c r="E39" i="4"/>
  <c r="E41" i="4"/>
  <c r="I41" i="4" s="1"/>
  <c r="O40" i="4"/>
  <c r="S40" i="4" s="1"/>
  <c r="O110" i="4"/>
  <c r="S110" i="4" s="1"/>
  <c r="O43" i="4"/>
  <c r="O39" i="4"/>
  <c r="O41" i="4"/>
  <c r="S41" i="4" s="1"/>
  <c r="O107" i="4"/>
  <c r="O109" i="4"/>
  <c r="S109" i="4" s="1"/>
  <c r="O42" i="4"/>
  <c r="S42" i="4" s="1"/>
  <c r="O108" i="4"/>
  <c r="S108" i="4" s="1"/>
  <c r="O111" i="4"/>
  <c r="S111" i="4" s="1"/>
  <c r="S39" i="6"/>
  <c r="S52" i="6"/>
  <c r="S57" i="6" s="1"/>
  <c r="S107" i="6"/>
  <c r="S120" i="6"/>
  <c r="I39" i="6"/>
  <c r="I52" i="6"/>
  <c r="I57" i="6" s="1"/>
  <c r="I107" i="6"/>
  <c r="I120" i="6"/>
  <c r="I125" i="6" s="1"/>
  <c r="S39" i="7"/>
  <c r="S52" i="7"/>
  <c r="S57" i="7" s="1"/>
  <c r="S120" i="7"/>
  <c r="S125" i="7" s="1"/>
  <c r="S107" i="7"/>
  <c r="H111" i="7"/>
  <c r="E112" i="7" s="1"/>
  <c r="I112" i="7" s="1"/>
  <c r="I127" i="7" s="1"/>
  <c r="H43" i="7"/>
  <c r="E44" i="7" s="1"/>
  <c r="I44" i="7" s="1"/>
  <c r="I59" i="7" s="1"/>
  <c r="I111" i="4"/>
  <c r="I110" i="4"/>
  <c r="I109" i="4"/>
  <c r="I108" i="4"/>
  <c r="E108" i="3"/>
  <c r="I108" i="3" s="1"/>
  <c r="E111" i="3"/>
  <c r="I111" i="3" s="1"/>
  <c r="E107" i="3"/>
  <c r="E110" i="3"/>
  <c r="I110" i="3" s="1"/>
  <c r="E109" i="3"/>
  <c r="I109" i="3" s="1"/>
  <c r="S108" i="3"/>
  <c r="S43" i="4"/>
  <c r="S111" i="3"/>
  <c r="S109" i="3"/>
  <c r="S110" i="3"/>
  <c r="S41" i="3"/>
  <c r="S40" i="3"/>
  <c r="S43" i="3"/>
  <c r="S42" i="3"/>
  <c r="E41" i="3"/>
  <c r="I41" i="3" s="1"/>
  <c r="E43" i="3"/>
  <c r="I43" i="3" s="1"/>
  <c r="E42" i="3"/>
  <c r="I42" i="3" s="1"/>
  <c r="E39" i="3"/>
  <c r="E40" i="3"/>
  <c r="I40" i="3" s="1"/>
  <c r="I63" i="5" l="1"/>
  <c r="I65" i="5" s="1"/>
  <c r="I66" i="5" s="1"/>
  <c r="I131" i="5"/>
  <c r="I133" i="5" s="1"/>
  <c r="I134" i="5" s="1"/>
  <c r="I60" i="7"/>
  <c r="I63" i="7" s="1"/>
  <c r="I65" i="7" s="1"/>
  <c r="I66" i="7" s="1"/>
  <c r="I128" i="7"/>
  <c r="I131" i="7" s="1"/>
  <c r="I133" i="7" s="1"/>
  <c r="I134" i="7" s="1"/>
  <c r="S125" i="6"/>
  <c r="R111" i="6"/>
  <c r="O112" i="6" s="1"/>
  <c r="S112" i="6" s="1"/>
  <c r="R43" i="6"/>
  <c r="O44" i="6" s="1"/>
  <c r="S44" i="6" s="1"/>
  <c r="S60" i="6" s="1"/>
  <c r="H111" i="6"/>
  <c r="E112" i="6" s="1"/>
  <c r="I112" i="6" s="1"/>
  <c r="I128" i="6" s="1"/>
  <c r="H43" i="6"/>
  <c r="E44" i="6" s="1"/>
  <c r="I44" i="6" s="1"/>
  <c r="I59" i="6" s="1"/>
  <c r="R111" i="7"/>
  <c r="O112" i="7" s="1"/>
  <c r="S112" i="7" s="1"/>
  <c r="R43" i="7"/>
  <c r="O44" i="7" s="1"/>
  <c r="S44" i="7" s="1"/>
  <c r="S59" i="7" s="1"/>
  <c r="S107" i="4"/>
  <c r="R111" i="4" s="1"/>
  <c r="O112" i="4" s="1"/>
  <c r="S120" i="4"/>
  <c r="S125" i="4" s="1"/>
  <c r="S107" i="3"/>
  <c r="S120" i="3"/>
  <c r="S125" i="3" s="1"/>
  <c r="I107" i="3"/>
  <c r="I120" i="3"/>
  <c r="I125" i="3" s="1"/>
  <c r="I39" i="4"/>
  <c r="H43" i="4" s="1"/>
  <c r="E44" i="4" s="1"/>
  <c r="I52" i="4"/>
  <c r="I57" i="4" s="1"/>
  <c r="I107" i="4"/>
  <c r="H111" i="4" s="1"/>
  <c r="E112" i="4" s="1"/>
  <c r="I120" i="4"/>
  <c r="I125" i="4" s="1"/>
  <c r="S39" i="4"/>
  <c r="R43" i="4" s="1"/>
  <c r="O44" i="4" s="1"/>
  <c r="S52" i="4"/>
  <c r="S57" i="4" s="1"/>
  <c r="S39" i="3"/>
  <c r="S52" i="3"/>
  <c r="S57" i="3" s="1"/>
  <c r="I39" i="3"/>
  <c r="H43" i="3" s="1"/>
  <c r="E44" i="3" s="1"/>
  <c r="I44" i="3" s="1"/>
  <c r="I52" i="3"/>
  <c r="S127" i="6" l="1"/>
  <c r="I127" i="6"/>
  <c r="I131" i="6" s="1"/>
  <c r="I133" i="6" s="1"/>
  <c r="I134" i="6" s="1"/>
  <c r="S127" i="7"/>
  <c r="I60" i="6"/>
  <c r="I63" i="6" s="1"/>
  <c r="I65" i="6" s="1"/>
  <c r="I66" i="6" s="1"/>
  <c r="S59" i="6"/>
  <c r="S63" i="6" s="1"/>
  <c r="S65" i="6" s="1"/>
  <c r="S66" i="6" s="1"/>
  <c r="S128" i="7"/>
  <c r="S60" i="7"/>
  <c r="S63" i="7" s="1"/>
  <c r="S65" i="7" s="1"/>
  <c r="S66" i="7" s="1"/>
  <c r="S128" i="6"/>
  <c r="S44" i="4"/>
  <c r="I112" i="4"/>
  <c r="I128" i="4" s="1"/>
  <c r="H111" i="3"/>
  <c r="E112" i="3" s="1"/>
  <c r="I112" i="3" s="1"/>
  <c r="I127" i="3" s="1"/>
  <c r="S112" i="4"/>
  <c r="S128" i="4" s="1"/>
  <c r="I44" i="4"/>
  <c r="I59" i="4" s="1"/>
  <c r="R111" i="3"/>
  <c r="O112" i="3" s="1"/>
  <c r="S112" i="3" s="1"/>
  <c r="R43" i="3"/>
  <c r="O44" i="3" s="1"/>
  <c r="S44" i="3" s="1"/>
  <c r="S60" i="3" s="1"/>
  <c r="I57" i="3"/>
  <c r="S131" i="6" l="1"/>
  <c r="S133" i="6" s="1"/>
  <c r="S134" i="6" s="1"/>
  <c r="E11" i="2" s="1"/>
  <c r="S131" i="7"/>
  <c r="S133" i="7" s="1"/>
  <c r="S134" i="7" s="1"/>
  <c r="F11" i="2" s="1"/>
  <c r="F10" i="2"/>
  <c r="E8" i="2"/>
  <c r="I60" i="4"/>
  <c r="I63" i="4" s="1"/>
  <c r="I65" i="4" s="1"/>
  <c r="I66" i="4" s="1"/>
  <c r="F7" i="2"/>
  <c r="D10" i="2"/>
  <c r="I128" i="3"/>
  <c r="I131" i="3" s="1"/>
  <c r="I133" i="3" s="1"/>
  <c r="I134" i="3" s="1"/>
  <c r="B8" i="2" s="1"/>
  <c r="E7" i="2"/>
  <c r="S128" i="3"/>
  <c r="S59" i="3"/>
  <c r="S63" i="3" s="1"/>
  <c r="S65" i="3" s="1"/>
  <c r="S66" i="3" s="1"/>
  <c r="B10" i="2" s="1"/>
  <c r="S127" i="3"/>
  <c r="E10" i="2"/>
  <c r="D11" i="2"/>
  <c r="S127" i="4"/>
  <c r="S131" i="4" s="1"/>
  <c r="S133" i="4" s="1"/>
  <c r="S134" i="4" s="1"/>
  <c r="C11" i="2" s="1"/>
  <c r="I127" i="4"/>
  <c r="I131" i="4" s="1"/>
  <c r="I133" i="4" s="1"/>
  <c r="I134" i="4" s="1"/>
  <c r="S59" i="4"/>
  <c r="S60" i="4"/>
  <c r="D7" i="2" l="1"/>
  <c r="S63" i="4"/>
  <c r="S65" i="4" s="1"/>
  <c r="S66" i="4" s="1"/>
  <c r="C10" i="2" s="1"/>
  <c r="S131" i="3"/>
  <c r="S133" i="3" s="1"/>
  <c r="S134" i="3" s="1"/>
  <c r="B11" i="2" s="1"/>
  <c r="F8" i="2"/>
  <c r="D8" i="2"/>
  <c r="I60" i="3"/>
  <c r="C8" i="2"/>
  <c r="C7" i="2" l="1"/>
  <c r="A157" i="3"/>
  <c r="A171" i="3" s="1"/>
  <c r="K157" i="4"/>
  <c r="K171" i="4" s="1"/>
  <c r="A21" i="3"/>
  <c r="A35" i="3" s="1"/>
  <c r="I58" i="3" s="1"/>
  <c r="I59" i="3" s="1"/>
  <c r="A157" i="4"/>
  <c r="A171" i="4" s="1"/>
  <c r="K157" i="3"/>
  <c r="K171" i="3" s="1"/>
  <c r="I63" i="3" l="1"/>
  <c r="I65" i="3" s="1"/>
  <c r="I66" i="3" s="1"/>
  <c r="B7" i="2" s="1"/>
</calcChain>
</file>

<file path=xl/sharedStrings.xml><?xml version="1.0" encoding="utf-8"?>
<sst xmlns="http://schemas.openxmlformats.org/spreadsheetml/2006/main" count="3175" uniqueCount="141">
  <si>
    <t>DEVELOPMENT SCENARIO</t>
  </si>
  <si>
    <t>BASE LAND VALUE SCENARIO</t>
  </si>
  <si>
    <t>DEVELOPMENT LOCATION (ZONE)</t>
  </si>
  <si>
    <t>DEVELOPMENT DETAILS</t>
  </si>
  <si>
    <t>Development Value</t>
  </si>
  <si>
    <t xml:space="preserve">sqm </t>
  </si>
  <si>
    <t>£ per sqm</t>
  </si>
  <si>
    <t>sqm</t>
  </si>
  <si>
    <t>Development Costs</t>
  </si>
  <si>
    <t>Land</t>
  </si>
  <si>
    <t>Construction</t>
  </si>
  <si>
    <t>Abnormal Costs</t>
  </si>
  <si>
    <t>Professional Fees @</t>
  </si>
  <si>
    <t>Build Cost</t>
  </si>
  <si>
    <t>Legal Fees</t>
  </si>
  <si>
    <t>GDV</t>
  </si>
  <si>
    <t>Statutory Fees</t>
  </si>
  <si>
    <t>Sales/Marketing Costs</t>
  </si>
  <si>
    <t>Contingencies</t>
  </si>
  <si>
    <t>Planning Obligations</t>
  </si>
  <si>
    <t>Interest @</t>
  </si>
  <si>
    <t>Month Build</t>
  </si>
  <si>
    <t>Arrangement Fee</t>
  </si>
  <si>
    <t>Cost</t>
  </si>
  <si>
    <t>Development Profit</t>
  </si>
  <si>
    <t>of GDV</t>
  </si>
  <si>
    <t>Total Cost</t>
  </si>
  <si>
    <t>Viability Model Appraisal Assumptions</t>
  </si>
  <si>
    <t>Zone 2</t>
  </si>
  <si>
    <t>Affordable Housing</t>
  </si>
  <si>
    <t>% Open Market Value</t>
  </si>
  <si>
    <t>Apartments</t>
  </si>
  <si>
    <t>2 bed houses</t>
  </si>
  <si>
    <t>3 Bed houses</t>
  </si>
  <si>
    <t>4 bed houses</t>
  </si>
  <si>
    <t>5 bed house</t>
  </si>
  <si>
    <t>Apartment</t>
  </si>
  <si>
    <t>3 Bed</t>
  </si>
  <si>
    <t>4 Bed</t>
  </si>
  <si>
    <t>5 Bed</t>
  </si>
  <si>
    <t>Sales Value £sqm</t>
  </si>
  <si>
    <t>2 Bed</t>
  </si>
  <si>
    <t>Gross : Net</t>
  </si>
  <si>
    <t>£ per sqm of Construction Cost</t>
  </si>
  <si>
    <t>Construction Cost</t>
  </si>
  <si>
    <t>Market Units Value</t>
  </si>
  <si>
    <t>£ per Market Unit</t>
  </si>
  <si>
    <t>Month Construction</t>
  </si>
  <si>
    <t>Proportion %</t>
  </si>
  <si>
    <t>Tenure Mix %</t>
  </si>
  <si>
    <t xml:space="preserve">Housing Type &amp; Size    </t>
  </si>
  <si>
    <t>Construction Cost Sqm</t>
  </si>
  <si>
    <t>Residential Development Cost Assumptions</t>
  </si>
  <si>
    <t>Zone 1</t>
  </si>
  <si>
    <t>Residential Viability Appraisal</t>
  </si>
  <si>
    <t>Units</t>
  </si>
  <si>
    <t>Affordable Proportion</t>
  </si>
  <si>
    <t>Affordable Units</t>
  </si>
  <si>
    <t>Affordable Mix</t>
  </si>
  <si>
    <t>Development Floorspace</t>
  </si>
  <si>
    <t>Sqm Market Housing</t>
  </si>
  <si>
    <t>Sqm Affordable Housing</t>
  </si>
  <si>
    <t>Market Houses</t>
  </si>
  <si>
    <t>Open Market Value</t>
  </si>
  <si>
    <t>2 Bed house</t>
  </si>
  <si>
    <t>3 Bed House</t>
  </si>
  <si>
    <t xml:space="preserve">sqm  </t>
  </si>
  <si>
    <t>Total Units</t>
  </si>
  <si>
    <t>Plots</t>
  </si>
  <si>
    <t>£ per plot</t>
  </si>
  <si>
    <t>2 Bed House</t>
  </si>
  <si>
    <t>4 Bed House</t>
  </si>
  <si>
    <t>5 Bed House</t>
  </si>
  <si>
    <t>Stamp Duty Land Tax</t>
  </si>
  <si>
    <t>2B Houses</t>
  </si>
  <si>
    <t>3B Houses</t>
  </si>
  <si>
    <t>4B Houses</t>
  </si>
  <si>
    <t>5B Houses</t>
  </si>
  <si>
    <t>Total sqm</t>
  </si>
  <si>
    <t>Mth Sale Void</t>
  </si>
  <si>
    <t>Residential Development Scenarios</t>
  </si>
  <si>
    <t>Title</t>
  </si>
  <si>
    <t>Unit Numbers</t>
  </si>
  <si>
    <t>Residential Scenario 2</t>
  </si>
  <si>
    <t>Residential Scenario 3</t>
  </si>
  <si>
    <t>Residential Scenario 4</t>
  </si>
  <si>
    <t>Residential Scenario 5</t>
  </si>
  <si>
    <t xml:space="preserve">Professional Fees </t>
  </si>
  <si>
    <t>Interest</t>
  </si>
  <si>
    <t xml:space="preserve">Interest </t>
  </si>
  <si>
    <t>Charging Zone/Base Land Value</t>
  </si>
  <si>
    <t>Maximum Residential CIL Rates per sqm</t>
  </si>
  <si>
    <t>Mth Sales Void</t>
  </si>
  <si>
    <t>Residential Assumptions</t>
  </si>
  <si>
    <t>Total Land</t>
  </si>
  <si>
    <t>Apt</t>
  </si>
  <si>
    <t>2Bed</t>
  </si>
  <si>
    <t>3Bed</t>
  </si>
  <si>
    <t>5Bed</t>
  </si>
  <si>
    <t>Density per Ha</t>
  </si>
  <si>
    <t>Additional Affordable Housing Land Cost</t>
  </si>
  <si>
    <t>Brownfield</t>
  </si>
  <si>
    <t>LAND VALUE ASSUMPTIONS</t>
  </si>
  <si>
    <t>Affordable Housing Land Value</t>
  </si>
  <si>
    <t>Market Hsg</t>
  </si>
  <si>
    <t>Aff Hsg</t>
  </si>
  <si>
    <t>Gross Residual Value</t>
  </si>
  <si>
    <t>GROSS RESIDUAL LAND VALUE</t>
  </si>
  <si>
    <t>GROSS RESIDUAL LAND VALUE PER HA</t>
  </si>
  <si>
    <t>Site Area</t>
  </si>
  <si>
    <t>Residential Scenario 1</t>
  </si>
  <si>
    <t>Brownfield Existing Use Value per Ha</t>
  </si>
  <si>
    <t>Existing Use Values</t>
  </si>
  <si>
    <t>£ per Unit</t>
  </si>
  <si>
    <t>Greenfield Existing Use Value per Ha</t>
  </si>
  <si>
    <t>Land Value Uplift Split</t>
  </si>
  <si>
    <t>Greenfield</t>
  </si>
  <si>
    <t>Gross Residual Land Value per Ha</t>
  </si>
  <si>
    <t>Sub Market/ Charging Zone</t>
  </si>
  <si>
    <t>Sub Market/Charging Zone</t>
  </si>
  <si>
    <t>Proportion of OM Plot Value</t>
  </si>
  <si>
    <t>Affordable Housing Assumptions</t>
  </si>
  <si>
    <t>Type</t>
  </si>
  <si>
    <t>Proportion</t>
  </si>
  <si>
    <t>Size (sqm)</t>
  </si>
  <si>
    <t>Market Housing Construction Cost</t>
  </si>
  <si>
    <t>Affordable Housing Construction Cost</t>
  </si>
  <si>
    <t>Cost Rate</t>
  </si>
  <si>
    <t>of Cost</t>
  </si>
  <si>
    <t>POTENTIAL CIL RATE PER SQ METRE OF MARKET HOUSING (IF APPLICABLE)</t>
  </si>
  <si>
    <t xml:space="preserve">VIABILITY MARGIN </t>
  </si>
  <si>
    <t>Intermediate</t>
  </si>
  <si>
    <t xml:space="preserve">Low Value </t>
  </si>
  <si>
    <t>High Value</t>
  </si>
  <si>
    <t>Small Scale Urban Infill </t>
  </si>
  <si>
    <t>Small Scale Urban edge</t>
  </si>
  <si>
    <t>Med Scale Urban Mixed Residential </t>
  </si>
  <si>
    <t>Med Scale Urban Edge Mixed Residential</t>
  </si>
  <si>
    <t>Large  Scale Urban Extension</t>
  </si>
  <si>
    <t>Starter Homes</t>
  </si>
  <si>
    <t>Afford/Social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</si>
</sst>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£&quot;* #,##0.00_-;\-&quot;£&quot;* #,##0.00_-;_-&quot;£&quot;* &quot;-&quot;??_-;_-@_-"/>
    <numFmt numFmtId="164" formatCode="#,##0_ ;\-#,##0\ "/>
    <numFmt numFmtId="165" formatCode="&quot;£&quot;#,##0"/>
    <numFmt numFmtId="166" formatCode="0.0%"/>
  </numFmts>
  <fonts count="4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9" tint="-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22"/>
      <color theme="9" tint="-0.249977111117893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8"/>
      <color theme="9" tint="-0.249977111117893"/>
      <name val="Calibri"/>
      <family val="2"/>
      <scheme val="minor"/>
    </font>
    <font>
      <b/>
      <sz val="8"/>
      <name val="Arial"/>
      <family val="2"/>
    </font>
    <font>
      <b/>
      <sz val="22"/>
      <color theme="9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8"/>
      <name val="Arial"/>
      <family val="2"/>
    </font>
    <font>
      <b/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7"/>
      <color theme="9" tint="-0.249977111117893"/>
      <name val="Calibri"/>
      <family val="2"/>
      <scheme val="minor"/>
    </font>
    <font>
      <b/>
      <sz val="16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0"/>
      <color theme="9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</font>
    <font>
      <sz val="10"/>
      <name val="Arial"/>
      <family val="2"/>
    </font>
    <font>
      <b/>
      <sz val="14"/>
      <color theme="9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304">
    <xf numFmtId="0" fontId="0" fillId="0" borderId="0" xfId="0"/>
    <xf numFmtId="0" fontId="0" fillId="3" borderId="0" xfId="0" applyFill="1"/>
    <xf numFmtId="0" fontId="0" fillId="2" borderId="0" xfId="0" applyFill="1"/>
    <xf numFmtId="0" fontId="2" fillId="2" borderId="0" xfId="0" applyFont="1" applyFill="1"/>
    <xf numFmtId="0" fontId="10" fillId="2" borderId="0" xfId="0" applyFont="1" applyFill="1" applyAlignment="1">
      <alignment vertical="center"/>
    </xf>
    <xf numFmtId="0" fontId="4" fillId="3" borderId="0" xfId="0" applyFont="1" applyFill="1"/>
    <xf numFmtId="0" fontId="3" fillId="3" borderId="0" xfId="0" applyFont="1" applyFill="1"/>
    <xf numFmtId="0" fontId="3" fillId="0" borderId="4" xfId="0" applyFont="1" applyBorder="1"/>
    <xf numFmtId="44" fontId="3" fillId="3" borderId="0" xfId="2" applyFont="1" applyFill="1"/>
    <xf numFmtId="9" fontId="3" fillId="0" borderId="4" xfId="0" applyNumberFormat="1" applyFont="1" applyBorder="1"/>
    <xf numFmtId="1" fontId="3" fillId="3" borderId="0" xfId="0" applyNumberFormat="1" applyFont="1" applyFill="1"/>
    <xf numFmtId="164" fontId="3" fillId="3" borderId="0" xfId="2" applyNumberFormat="1" applyFont="1" applyFill="1"/>
    <xf numFmtId="0" fontId="4" fillId="7" borderId="0" xfId="0" applyFont="1" applyFill="1"/>
    <xf numFmtId="0" fontId="3" fillId="7" borderId="0" xfId="0" applyFont="1" applyFill="1"/>
    <xf numFmtId="44" fontId="3" fillId="7" borderId="0" xfId="2" applyFont="1" applyFill="1"/>
    <xf numFmtId="0" fontId="3" fillId="0" borderId="0" xfId="0" applyFont="1"/>
    <xf numFmtId="1" fontId="3" fillId="3" borderId="0" xfId="0" applyNumberFormat="1" applyFont="1" applyFill="1" applyAlignment="1">
      <alignment horizontal="center"/>
    </xf>
    <xf numFmtId="0" fontId="5" fillId="3" borderId="0" xfId="0" applyFont="1" applyFill="1"/>
    <xf numFmtId="0" fontId="3" fillId="0" borderId="4" xfId="0" applyFont="1" applyBorder="1" applyAlignment="1">
      <alignment horizontal="right"/>
    </xf>
    <xf numFmtId="0" fontId="5" fillId="0" borderId="0" xfId="0" applyFont="1"/>
    <xf numFmtId="165" fontId="3" fillId="3" borderId="0" xfId="2" applyNumberFormat="1" applyFont="1" applyFill="1"/>
    <xf numFmtId="0" fontId="5" fillId="7" borderId="0" xfId="0" applyFont="1" applyFill="1"/>
    <xf numFmtId="165" fontId="3" fillId="7" borderId="0" xfId="0" applyNumberFormat="1" applyFont="1" applyFill="1"/>
    <xf numFmtId="165" fontId="3" fillId="3" borderId="0" xfId="0" applyNumberFormat="1" applyFont="1" applyFill="1"/>
    <xf numFmtId="0" fontId="3" fillId="0" borderId="0" xfId="0" applyFont="1" applyAlignment="1">
      <alignment horizontal="right"/>
    </xf>
    <xf numFmtId="1" fontId="3" fillId="7" borderId="0" xfId="0" applyNumberFormat="1" applyFont="1" applyFill="1" applyAlignment="1">
      <alignment horizontal="center"/>
    </xf>
    <xf numFmtId="0" fontId="3" fillId="7" borderId="0" xfId="0" applyFont="1" applyFill="1" applyAlignment="1">
      <alignment horizontal="right"/>
    </xf>
    <xf numFmtId="165" fontId="3" fillId="7" borderId="0" xfId="2" applyNumberFormat="1" applyFont="1" applyFill="1"/>
    <xf numFmtId="1" fontId="5" fillId="7" borderId="0" xfId="0" applyNumberFormat="1" applyFont="1" applyFill="1" applyAlignment="1">
      <alignment horizontal="center"/>
    </xf>
    <xf numFmtId="165" fontId="4" fillId="7" borderId="0" xfId="2" applyNumberFormat="1" applyFont="1" applyFill="1"/>
    <xf numFmtId="1" fontId="3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166" fontId="3" fillId="0" borderId="4" xfId="0" applyNumberFormat="1" applyFont="1" applyBorder="1"/>
    <xf numFmtId="1" fontId="3" fillId="7" borderId="0" xfId="0" applyNumberFormat="1" applyFont="1" applyFill="1"/>
    <xf numFmtId="9" fontId="3" fillId="0" borderId="0" xfId="0" applyNumberFormat="1" applyFont="1"/>
    <xf numFmtId="165" fontId="3" fillId="0" borderId="0" xfId="2" applyNumberFormat="1" applyFont="1"/>
    <xf numFmtId="0" fontId="11" fillId="6" borderId="0" xfId="0" applyFont="1" applyFill="1"/>
    <xf numFmtId="0" fontId="4" fillId="6" borderId="0" xfId="0" applyFont="1" applyFill="1"/>
    <xf numFmtId="165" fontId="11" fillId="6" borderId="0" xfId="2" applyNumberFormat="1" applyFont="1" applyFill="1"/>
    <xf numFmtId="44" fontId="5" fillId="3" borderId="0" xfId="2" applyFont="1" applyFill="1"/>
    <xf numFmtId="1" fontId="3" fillId="0" borderId="4" xfId="0" applyNumberFormat="1" applyFont="1" applyBorder="1"/>
    <xf numFmtId="1" fontId="3" fillId="0" borderId="4" xfId="0" applyNumberFormat="1" applyFont="1" applyBorder="1" applyAlignment="1">
      <alignment horizontal="right"/>
    </xf>
    <xf numFmtId="166" fontId="6" fillId="0" borderId="4" xfId="0" applyNumberFormat="1" applyFont="1" applyBorder="1"/>
    <xf numFmtId="1" fontId="6" fillId="0" borderId="4" xfId="0" applyNumberFormat="1" applyFont="1" applyBorder="1"/>
    <xf numFmtId="0" fontId="3" fillId="0" borderId="2" xfId="0" applyFont="1" applyBorder="1"/>
    <xf numFmtId="0" fontId="3" fillId="0" borderId="3" xfId="2" applyNumberFormat="1" applyFont="1" applyBorder="1"/>
    <xf numFmtId="0" fontId="3" fillId="0" borderId="3" xfId="0" applyFont="1" applyBorder="1"/>
    <xf numFmtId="0" fontId="3" fillId="5" borderId="2" xfId="0" applyFont="1" applyFill="1" applyBorder="1"/>
    <xf numFmtId="0" fontId="3" fillId="5" borderId="3" xfId="2" applyNumberFormat="1" applyFont="1" applyFill="1" applyBorder="1"/>
    <xf numFmtId="0" fontId="3" fillId="4" borderId="2" xfId="0" applyFont="1" applyFill="1" applyBorder="1"/>
    <xf numFmtId="0" fontId="3" fillId="4" borderId="3" xfId="2" applyNumberFormat="1" applyFont="1" applyFill="1" applyBorder="1"/>
    <xf numFmtId="0" fontId="3" fillId="5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8" fillId="0" borderId="0" xfId="0" applyFont="1"/>
    <xf numFmtId="165" fontId="0" fillId="5" borderId="6" xfId="0" applyNumberFormat="1" applyFill="1" applyBorder="1" applyAlignment="1">
      <alignment horizontal="center"/>
    </xf>
    <xf numFmtId="165" fontId="0" fillId="5" borderId="4" xfId="0" applyNumberFormat="1" applyFill="1" applyBorder="1" applyAlignment="1">
      <alignment horizontal="center"/>
    </xf>
    <xf numFmtId="165" fontId="0" fillId="4" borderId="4" xfId="0" applyNumberFormat="1" applyFill="1" applyBorder="1" applyAlignment="1">
      <alignment horizontal="center"/>
    </xf>
    <xf numFmtId="166" fontId="0" fillId="0" borderId="4" xfId="0" applyNumberFormat="1" applyBorder="1"/>
    <xf numFmtId="1" fontId="0" fillId="0" borderId="4" xfId="0" applyNumberFormat="1" applyBorder="1"/>
    <xf numFmtId="0" fontId="0" fillId="2" borderId="10" xfId="0" applyFill="1" applyBorder="1"/>
    <xf numFmtId="0" fontId="5" fillId="0" borderId="0" xfId="0" applyFont="1" applyAlignment="1">
      <alignment horizontal="right"/>
    </xf>
    <xf numFmtId="165" fontId="13" fillId="0" borderId="0" xfId="0" applyNumberFormat="1" applyFont="1"/>
    <xf numFmtId="165" fontId="0" fillId="4" borderId="6" xfId="0" applyNumberFormat="1" applyFill="1" applyBorder="1" applyAlignment="1">
      <alignment horizontal="center"/>
    </xf>
    <xf numFmtId="44" fontId="5" fillId="3" borderId="0" xfId="2" applyFont="1" applyFill="1" applyAlignment="1">
      <alignment horizontal="right" vertical="top"/>
    </xf>
    <xf numFmtId="2" fontId="3" fillId="8" borderId="4" xfId="0" applyNumberFormat="1" applyFont="1" applyFill="1" applyBorder="1" applyAlignment="1">
      <alignment horizontal="center"/>
    </xf>
    <xf numFmtId="0" fontId="0" fillId="2" borderId="9" xfId="0" applyFill="1" applyBorder="1"/>
    <xf numFmtId="0" fontId="0" fillId="2" borderId="12" xfId="0" applyFill="1" applyBorder="1"/>
    <xf numFmtId="0" fontId="7" fillId="2" borderId="28" xfId="0" applyFont="1" applyFill="1" applyBorder="1"/>
    <xf numFmtId="0" fontId="9" fillId="2" borderId="30" xfId="0" applyFont="1" applyFill="1" applyBorder="1"/>
    <xf numFmtId="0" fontId="8" fillId="4" borderId="30" xfId="0" applyFont="1" applyFill="1" applyBorder="1" applyAlignment="1">
      <alignment horizontal="left"/>
    </xf>
    <xf numFmtId="165" fontId="0" fillId="4" borderId="31" xfId="0" applyNumberFormat="1" applyFill="1" applyBorder="1" applyAlignment="1">
      <alignment horizontal="center"/>
    </xf>
    <xf numFmtId="0" fontId="0" fillId="4" borderId="30" xfId="0" applyFill="1" applyBorder="1"/>
    <xf numFmtId="165" fontId="0" fillId="4" borderId="14" xfId="0" applyNumberFormat="1" applyFill="1" applyBorder="1" applyAlignment="1">
      <alignment horizontal="center"/>
    </xf>
    <xf numFmtId="0" fontId="8" fillId="5" borderId="30" xfId="0" applyFont="1" applyFill="1" applyBorder="1" applyAlignment="1">
      <alignment horizontal="left"/>
    </xf>
    <xf numFmtId="165" fontId="0" fillId="5" borderId="31" xfId="0" applyNumberFormat="1" applyFill="1" applyBorder="1" applyAlignment="1">
      <alignment horizontal="center"/>
    </xf>
    <xf numFmtId="0" fontId="0" fillId="5" borderId="30" xfId="0" applyFill="1" applyBorder="1"/>
    <xf numFmtId="165" fontId="0" fillId="5" borderId="14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5" fillId="0" borderId="0" xfId="0" applyFont="1"/>
    <xf numFmtId="0" fontId="3" fillId="0" borderId="2" xfId="2" applyNumberFormat="1" applyFont="1" applyBorder="1"/>
    <xf numFmtId="0" fontId="3" fillId="4" borderId="2" xfId="2" applyNumberFormat="1" applyFont="1" applyFill="1" applyBorder="1"/>
    <xf numFmtId="1" fontId="3" fillId="0" borderId="4" xfId="2" applyNumberFormat="1" applyFont="1" applyFill="1" applyBorder="1" applyAlignment="1">
      <alignment horizontal="center"/>
    </xf>
    <xf numFmtId="0" fontId="16" fillId="0" borderId="0" xfId="0" applyFont="1"/>
    <xf numFmtId="0" fontId="17" fillId="2" borderId="0" xfId="0" applyFont="1" applyFill="1"/>
    <xf numFmtId="0" fontId="18" fillId="2" borderId="0" xfId="0" applyFont="1" applyFill="1"/>
    <xf numFmtId="0" fontId="19" fillId="2" borderId="0" xfId="0" applyFont="1" applyFill="1" applyAlignment="1">
      <alignment vertical="center"/>
    </xf>
    <xf numFmtId="0" fontId="20" fillId="2" borderId="0" xfId="0" applyFont="1" applyFill="1"/>
    <xf numFmtId="0" fontId="17" fillId="0" borderId="0" xfId="0" applyFont="1"/>
    <xf numFmtId="0" fontId="22" fillId="2" borderId="0" xfId="0" applyFont="1" applyFill="1"/>
    <xf numFmtId="0" fontId="23" fillId="3" borderId="0" xfId="0" applyFont="1" applyFill="1"/>
    <xf numFmtId="0" fontId="24" fillId="3" borderId="0" xfId="0" applyFont="1" applyFill="1"/>
    <xf numFmtId="0" fontId="24" fillId="0" borderId="1" xfId="0" applyFont="1" applyBorder="1" applyAlignment="1">
      <alignment horizontal="left"/>
    </xf>
    <xf numFmtId="0" fontId="24" fillId="0" borderId="2" xfId="0" applyFont="1" applyBorder="1"/>
    <xf numFmtId="0" fontId="24" fillId="0" borderId="3" xfId="2" applyNumberFormat="1" applyFont="1" applyBorder="1"/>
    <xf numFmtId="0" fontId="25" fillId="3" borderId="0" xfId="0" applyFont="1" applyFill="1"/>
    <xf numFmtId="1" fontId="24" fillId="0" borderId="4" xfId="2" applyNumberFormat="1" applyFont="1" applyFill="1" applyBorder="1" applyAlignment="1">
      <alignment horizontal="center"/>
    </xf>
    <xf numFmtId="0" fontId="24" fillId="0" borderId="3" xfId="0" applyFont="1" applyBorder="1"/>
    <xf numFmtId="0" fontId="24" fillId="4" borderId="1" xfId="0" applyFont="1" applyFill="1" applyBorder="1" applyAlignment="1">
      <alignment horizontal="left"/>
    </xf>
    <xf numFmtId="0" fontId="24" fillId="4" borderId="2" xfId="0" applyFont="1" applyFill="1" applyBorder="1"/>
    <xf numFmtId="0" fontId="24" fillId="4" borderId="2" xfId="2" applyNumberFormat="1" applyFont="1" applyFill="1" applyBorder="1"/>
    <xf numFmtId="0" fontId="24" fillId="5" borderId="1" xfId="0" applyFont="1" applyFill="1" applyBorder="1" applyAlignment="1">
      <alignment horizontal="left"/>
    </xf>
    <xf numFmtId="0" fontId="24" fillId="5" borderId="2" xfId="0" applyFont="1" applyFill="1" applyBorder="1"/>
    <xf numFmtId="0" fontId="24" fillId="5" borderId="3" xfId="2" applyNumberFormat="1" applyFont="1" applyFill="1" applyBorder="1"/>
    <xf numFmtId="1" fontId="24" fillId="3" borderId="0" xfId="0" applyNumberFormat="1" applyFont="1" applyFill="1"/>
    <xf numFmtId="44" fontId="25" fillId="3" borderId="0" xfId="2" applyFont="1" applyFill="1"/>
    <xf numFmtId="44" fontId="24" fillId="3" borderId="0" xfId="2" applyFont="1" applyFill="1"/>
    <xf numFmtId="9" fontId="24" fillId="0" borderId="4" xfId="0" applyNumberFormat="1" applyFont="1" applyBorder="1"/>
    <xf numFmtId="44" fontId="24" fillId="3" borderId="0" xfId="2" applyFont="1" applyFill="1" applyBorder="1"/>
    <xf numFmtId="9" fontId="24" fillId="0" borderId="5" xfId="0" applyNumberFormat="1" applyFont="1" applyBorder="1"/>
    <xf numFmtId="9" fontId="24" fillId="0" borderId="4" xfId="2" applyNumberFormat="1" applyFont="1" applyFill="1" applyBorder="1"/>
    <xf numFmtId="0" fontId="17" fillId="3" borderId="0" xfId="0" applyFont="1" applyFill="1"/>
    <xf numFmtId="164" fontId="24" fillId="3" borderId="0" xfId="2" applyNumberFormat="1" applyFont="1" applyFill="1"/>
    <xf numFmtId="0" fontId="23" fillId="7" borderId="0" xfId="0" applyFont="1" applyFill="1"/>
    <xf numFmtId="0" fontId="24" fillId="7" borderId="0" xfId="0" applyFont="1" applyFill="1"/>
    <xf numFmtId="44" fontId="24" fillId="7" borderId="0" xfId="2" applyFont="1" applyFill="1"/>
    <xf numFmtId="0" fontId="24" fillId="0" borderId="0" xfId="0" applyFont="1"/>
    <xf numFmtId="1" fontId="24" fillId="3" borderId="0" xfId="0" applyNumberFormat="1" applyFont="1" applyFill="1" applyAlignment="1">
      <alignment horizontal="center"/>
    </xf>
    <xf numFmtId="0" fontId="24" fillId="0" borderId="4" xfId="0" applyFont="1" applyBorder="1" applyAlignment="1">
      <alignment horizontal="right"/>
    </xf>
    <xf numFmtId="0" fontId="25" fillId="0" borderId="0" xfId="0" applyFont="1"/>
    <xf numFmtId="0" fontId="24" fillId="0" borderId="4" xfId="0" applyFont="1" applyBorder="1"/>
    <xf numFmtId="165" fontId="24" fillId="3" borderId="0" xfId="2" applyNumberFormat="1" applyFont="1" applyFill="1"/>
    <xf numFmtId="0" fontId="25" fillId="7" borderId="0" xfId="0" applyFont="1" applyFill="1"/>
    <xf numFmtId="165" fontId="24" fillId="7" borderId="0" xfId="0" applyNumberFormat="1" applyFont="1" applyFill="1"/>
    <xf numFmtId="165" fontId="24" fillId="3" borderId="0" xfId="0" applyNumberFormat="1" applyFont="1" applyFill="1"/>
    <xf numFmtId="0" fontId="24" fillId="0" borderId="0" xfId="0" applyFont="1" applyAlignment="1">
      <alignment horizontal="right"/>
    </xf>
    <xf numFmtId="1" fontId="24" fillId="7" borderId="0" xfId="0" applyNumberFormat="1" applyFont="1" applyFill="1" applyAlignment="1">
      <alignment horizontal="center"/>
    </xf>
    <xf numFmtId="0" fontId="24" fillId="7" borderId="0" xfId="0" applyFont="1" applyFill="1" applyAlignment="1">
      <alignment horizontal="right"/>
    </xf>
    <xf numFmtId="165" fontId="24" fillId="7" borderId="0" xfId="2" applyNumberFormat="1" applyFont="1" applyFill="1"/>
    <xf numFmtId="1" fontId="25" fillId="7" borderId="0" xfId="0" applyNumberFormat="1" applyFont="1" applyFill="1" applyAlignment="1">
      <alignment horizontal="center"/>
    </xf>
    <xf numFmtId="165" fontId="23" fillId="7" borderId="0" xfId="2" applyNumberFormat="1" applyFont="1" applyFill="1"/>
    <xf numFmtId="1" fontId="24" fillId="0" borderId="0" xfId="0" applyNumberFormat="1" applyFont="1" applyAlignment="1">
      <alignment horizontal="right"/>
    </xf>
    <xf numFmtId="1" fontId="24" fillId="0" borderId="4" xfId="0" applyNumberFormat="1" applyFont="1" applyBorder="1"/>
    <xf numFmtId="0" fontId="25" fillId="0" borderId="0" xfId="0" applyFont="1" applyAlignment="1">
      <alignment horizontal="right"/>
    </xf>
    <xf numFmtId="165" fontId="26" fillId="0" borderId="0" xfId="0" applyNumberFormat="1" applyFont="1"/>
    <xf numFmtId="0" fontId="25" fillId="0" borderId="0" xfId="0" applyFont="1" applyAlignment="1">
      <alignment horizontal="center"/>
    </xf>
    <xf numFmtId="166" fontId="24" fillId="0" borderId="4" xfId="0" applyNumberFormat="1" applyFont="1" applyBorder="1"/>
    <xf numFmtId="0" fontId="27" fillId="0" borderId="0" xfId="0" applyFont="1"/>
    <xf numFmtId="0" fontId="24" fillId="0" borderId="0" xfId="0" applyFont="1" applyAlignment="1">
      <alignment horizontal="center"/>
    </xf>
    <xf numFmtId="1" fontId="24" fillId="7" borderId="0" xfId="0" applyNumberFormat="1" applyFont="1" applyFill="1"/>
    <xf numFmtId="166" fontId="17" fillId="0" borderId="4" xfId="0" applyNumberFormat="1" applyFont="1" applyBorder="1"/>
    <xf numFmtId="9" fontId="24" fillId="0" borderId="0" xfId="0" applyNumberFormat="1" applyFont="1"/>
    <xf numFmtId="1" fontId="17" fillId="0" borderId="4" xfId="0" applyNumberFormat="1" applyFont="1" applyBorder="1"/>
    <xf numFmtId="165" fontId="24" fillId="0" borderId="0" xfId="2" applyNumberFormat="1" applyFont="1"/>
    <xf numFmtId="0" fontId="28" fillId="6" borderId="0" xfId="0" applyFont="1" applyFill="1"/>
    <xf numFmtId="0" fontId="23" fillId="6" borderId="0" xfId="0" applyFont="1" applyFill="1"/>
    <xf numFmtId="165" fontId="28" fillId="6" borderId="0" xfId="2" applyNumberFormat="1" applyFont="1" applyFill="1"/>
    <xf numFmtId="0" fontId="24" fillId="4" borderId="3" xfId="2" applyNumberFormat="1" applyFont="1" applyFill="1" applyBorder="1"/>
    <xf numFmtId="0" fontId="25" fillId="0" borderId="1" xfId="0" applyFont="1" applyBorder="1"/>
    <xf numFmtId="49" fontId="25" fillId="0" borderId="2" xfId="0" applyNumberFormat="1" applyFont="1" applyBorder="1"/>
    <xf numFmtId="49" fontId="25" fillId="0" borderId="2" xfId="2" applyNumberFormat="1" applyFont="1" applyBorder="1"/>
    <xf numFmtId="49" fontId="25" fillId="4" borderId="2" xfId="0" applyNumberFormat="1" applyFont="1" applyFill="1" applyBorder="1"/>
    <xf numFmtId="49" fontId="25" fillId="4" borderId="2" xfId="2" applyNumberFormat="1" applyFont="1" applyFill="1" applyBorder="1"/>
    <xf numFmtId="49" fontId="25" fillId="5" borderId="2" xfId="0" applyNumberFormat="1" applyFont="1" applyFill="1" applyBorder="1"/>
    <xf numFmtId="49" fontId="25" fillId="5" borderId="2" xfId="2" applyNumberFormat="1" applyFont="1" applyFill="1" applyBorder="1"/>
    <xf numFmtId="2" fontId="24" fillId="8" borderId="4" xfId="0" applyNumberFormat="1" applyFont="1" applyFill="1" applyBorder="1" applyAlignment="1">
      <alignment horizontal="center"/>
    </xf>
    <xf numFmtId="44" fontId="25" fillId="3" borderId="0" xfId="2" applyFont="1" applyFill="1" applyAlignment="1">
      <alignment horizontal="right" vertical="top"/>
    </xf>
    <xf numFmtId="44" fontId="25" fillId="3" borderId="0" xfId="2" applyFont="1" applyFill="1" applyBorder="1"/>
    <xf numFmtId="166" fontId="24" fillId="0" borderId="0" xfId="0" applyNumberFormat="1" applyFont="1"/>
    <xf numFmtId="0" fontId="29" fillId="2" borderId="9" xfId="0" applyFont="1" applyFill="1" applyBorder="1"/>
    <xf numFmtId="0" fontId="29" fillId="2" borderId="10" xfId="0" applyFont="1" applyFill="1" applyBorder="1"/>
    <xf numFmtId="0" fontId="29" fillId="2" borderId="11" xfId="0" applyFont="1" applyFill="1" applyBorder="1"/>
    <xf numFmtId="0" fontId="29" fillId="0" borderId="0" xfId="0" applyFont="1"/>
    <xf numFmtId="0" fontId="30" fillId="0" borderId="0" xfId="0" applyFont="1"/>
    <xf numFmtId="0" fontId="29" fillId="2" borderId="12" xfId="0" applyFont="1" applyFill="1" applyBorder="1"/>
    <xf numFmtId="0" fontId="29" fillId="2" borderId="0" xfId="0" applyFont="1" applyFill="1"/>
    <xf numFmtId="0" fontId="31" fillId="0" borderId="0" xfId="0" applyFont="1"/>
    <xf numFmtId="0" fontId="29" fillId="2" borderId="15" xfId="0" applyFont="1" applyFill="1" applyBorder="1"/>
    <xf numFmtId="0" fontId="29" fillId="2" borderId="16" xfId="0" applyFont="1" applyFill="1" applyBorder="1"/>
    <xf numFmtId="0" fontId="29" fillId="2" borderId="17" xfId="0" applyFont="1" applyFill="1" applyBorder="1"/>
    <xf numFmtId="0" fontId="33" fillId="2" borderId="9" xfId="0" applyFont="1" applyFill="1" applyBorder="1"/>
    <xf numFmtId="0" fontId="34" fillId="2" borderId="10" xfId="0" applyFont="1" applyFill="1" applyBorder="1"/>
    <xf numFmtId="0" fontId="29" fillId="3" borderId="12" xfId="0" applyFont="1" applyFill="1" applyBorder="1"/>
    <xf numFmtId="0" fontId="29" fillId="3" borderId="0" xfId="0" applyFont="1" applyFill="1"/>
    <xf numFmtId="0" fontId="29" fillId="3" borderId="13" xfId="0" applyFont="1" applyFill="1" applyBorder="1"/>
    <xf numFmtId="0" fontId="30" fillId="3" borderId="12" xfId="0" applyFont="1" applyFill="1" applyBorder="1"/>
    <xf numFmtId="0" fontId="36" fillId="4" borderId="12" xfId="0" applyFont="1" applyFill="1" applyBorder="1" applyAlignment="1">
      <alignment horizontal="left"/>
    </xf>
    <xf numFmtId="0" fontId="29" fillId="4" borderId="0" xfId="0" applyFont="1" applyFill="1"/>
    <xf numFmtId="9" fontId="29" fillId="4" borderId="4" xfId="0" applyNumberFormat="1" applyFont="1" applyFill="1" applyBorder="1" applyAlignment="1">
      <alignment horizontal="center"/>
    </xf>
    <xf numFmtId="0" fontId="35" fillId="3" borderId="0" xfId="0" applyFont="1" applyFill="1"/>
    <xf numFmtId="0" fontId="36" fillId="5" borderId="12" xfId="0" applyFont="1" applyFill="1" applyBorder="1" applyAlignment="1">
      <alignment horizontal="left"/>
    </xf>
    <xf numFmtId="0" fontId="29" fillId="5" borderId="0" xfId="0" applyFont="1" applyFill="1"/>
    <xf numFmtId="0" fontId="30" fillId="3" borderId="0" xfId="0" applyFont="1" applyFill="1"/>
    <xf numFmtId="9" fontId="29" fillId="0" borderId="5" xfId="0" applyNumberFormat="1" applyFont="1" applyBorder="1" applyAlignment="1">
      <alignment horizontal="center"/>
    </xf>
    <xf numFmtId="0" fontId="30" fillId="3" borderId="15" xfId="0" applyFont="1" applyFill="1" applyBorder="1"/>
    <xf numFmtId="0" fontId="30" fillId="3" borderId="16" xfId="0" applyFont="1" applyFill="1" applyBorder="1"/>
    <xf numFmtId="0" fontId="29" fillId="3" borderId="16" xfId="0" applyFont="1" applyFill="1" applyBorder="1"/>
    <xf numFmtId="0" fontId="29" fillId="3" borderId="17" xfId="0" applyFont="1" applyFill="1" applyBorder="1"/>
    <xf numFmtId="0" fontId="37" fillId="2" borderId="10" xfId="0" applyFont="1" applyFill="1" applyBorder="1"/>
    <xf numFmtId="0" fontId="30" fillId="2" borderId="10" xfId="0" applyFont="1" applyFill="1" applyBorder="1"/>
    <xf numFmtId="0" fontId="38" fillId="2" borderId="10" xfId="0" applyFont="1" applyFill="1" applyBorder="1"/>
    <xf numFmtId="0" fontId="39" fillId="8" borderId="4" xfId="1" applyFont="1" applyFill="1" applyBorder="1"/>
    <xf numFmtId="0" fontId="40" fillId="0" borderId="4" xfId="1" applyFont="1" applyBorder="1" applyAlignment="1">
      <alignment horizontal="right"/>
    </xf>
    <xf numFmtId="0" fontId="39" fillId="3" borderId="0" xfId="1" applyFont="1" applyFill="1"/>
    <xf numFmtId="0" fontId="29" fillId="0" borderId="4" xfId="0" applyFont="1" applyBorder="1" applyAlignment="1">
      <alignment horizontal="center"/>
    </xf>
    <xf numFmtId="0" fontId="39" fillId="3" borderId="13" xfId="1" applyFont="1" applyFill="1" applyBorder="1"/>
    <xf numFmtId="0" fontId="40" fillId="0" borderId="4" xfId="1" applyFont="1" applyBorder="1"/>
    <xf numFmtId="0" fontId="29" fillId="3" borderId="15" xfId="0" applyFont="1" applyFill="1" applyBorder="1"/>
    <xf numFmtId="0" fontId="33" fillId="2" borderId="10" xfId="0" applyFont="1" applyFill="1" applyBorder="1"/>
    <xf numFmtId="0" fontId="33" fillId="2" borderId="11" xfId="0" applyFont="1" applyFill="1" applyBorder="1"/>
    <xf numFmtId="0" fontId="35" fillId="3" borderId="0" xfId="0" applyFont="1" applyFill="1" applyAlignment="1">
      <alignment horizontal="center"/>
    </xf>
    <xf numFmtId="0" fontId="35" fillId="3" borderId="13" xfId="0" applyFont="1" applyFill="1" applyBorder="1" applyAlignment="1">
      <alignment horizontal="center"/>
    </xf>
    <xf numFmtId="0" fontId="41" fillId="4" borderId="4" xfId="0" applyFont="1" applyFill="1" applyBorder="1" applyAlignment="1">
      <alignment horizontal="center"/>
    </xf>
    <xf numFmtId="0" fontId="38" fillId="2" borderId="9" xfId="0" applyFont="1" applyFill="1" applyBorder="1"/>
    <xf numFmtId="0" fontId="38" fillId="2" borderId="11" xfId="0" applyFont="1" applyFill="1" applyBorder="1"/>
    <xf numFmtId="0" fontId="40" fillId="3" borderId="12" xfId="1" applyFont="1" applyFill="1" applyBorder="1"/>
    <xf numFmtId="0" fontId="42" fillId="3" borderId="0" xfId="1" applyFont="1" applyFill="1"/>
    <xf numFmtId="0" fontId="42" fillId="0" borderId="4" xfId="1" applyFont="1" applyBorder="1"/>
    <xf numFmtId="0" fontId="42" fillId="3" borderId="13" xfId="1" applyFont="1" applyFill="1" applyBorder="1"/>
    <xf numFmtId="0" fontId="40" fillId="3" borderId="0" xfId="1" applyFont="1" applyFill="1"/>
    <xf numFmtId="166" fontId="40" fillId="0" borderId="4" xfId="1" applyNumberFormat="1" applyFont="1" applyBorder="1"/>
    <xf numFmtId="0" fontId="40" fillId="3" borderId="13" xfId="1" applyFont="1" applyFill="1" applyBorder="1"/>
    <xf numFmtId="9" fontId="40" fillId="3" borderId="0" xfId="1" applyNumberFormat="1" applyFont="1" applyFill="1"/>
    <xf numFmtId="1" fontId="42" fillId="0" borderId="4" xfId="1" applyNumberFormat="1" applyFont="1" applyBorder="1"/>
    <xf numFmtId="1" fontId="40" fillId="0" borderId="4" xfId="1" applyNumberFormat="1" applyFont="1" applyBorder="1" applyAlignment="1">
      <alignment horizontal="right"/>
    </xf>
    <xf numFmtId="0" fontId="39" fillId="3" borderId="0" xfId="1" applyFont="1" applyFill="1" applyAlignment="1">
      <alignment horizontal="right"/>
    </xf>
    <xf numFmtId="166" fontId="40" fillId="8" borderId="4" xfId="1" applyNumberFormat="1" applyFont="1" applyFill="1" applyBorder="1"/>
    <xf numFmtId="0" fontId="30" fillId="2" borderId="11" xfId="0" applyFont="1" applyFill="1" applyBorder="1"/>
    <xf numFmtId="0" fontId="29" fillId="0" borderId="2" xfId="0" applyFont="1" applyBorder="1"/>
    <xf numFmtId="0" fontId="29" fillId="0" borderId="3" xfId="0" applyFont="1" applyBorder="1"/>
    <xf numFmtId="0" fontId="30" fillId="3" borderId="13" xfId="0" applyFont="1" applyFill="1" applyBorder="1"/>
    <xf numFmtId="1" fontId="40" fillId="0" borderId="4" xfId="0" applyNumberFormat="1" applyFont="1" applyBorder="1" applyAlignment="1">
      <alignment horizontal="center"/>
    </xf>
    <xf numFmtId="0" fontId="39" fillId="3" borderId="0" xfId="0" applyFont="1" applyFill="1"/>
    <xf numFmtId="0" fontId="30" fillId="3" borderId="17" xfId="0" applyFont="1" applyFill="1" applyBorder="1"/>
    <xf numFmtId="1" fontId="40" fillId="0" borderId="5" xfId="0" applyNumberFormat="1" applyFont="1" applyBorder="1" applyAlignment="1">
      <alignment horizontal="center"/>
    </xf>
    <xf numFmtId="0" fontId="30" fillId="6" borderId="0" xfId="0" applyFont="1" applyFill="1"/>
    <xf numFmtId="0" fontId="43" fillId="6" borderId="0" xfId="0" applyFont="1" applyFill="1"/>
    <xf numFmtId="1" fontId="34" fillId="2" borderId="10" xfId="0" applyNumberFormat="1" applyFont="1" applyFill="1" applyBorder="1" applyAlignment="1">
      <alignment horizontal="center"/>
    </xf>
    <xf numFmtId="0" fontId="44" fillId="3" borderId="23" xfId="0" applyFont="1" applyFill="1" applyBorder="1"/>
    <xf numFmtId="0" fontId="29" fillId="3" borderId="2" xfId="0" applyFont="1" applyFill="1" applyBorder="1"/>
    <xf numFmtId="0" fontId="29" fillId="3" borderId="3" xfId="0" applyFont="1" applyFill="1" applyBorder="1"/>
    <xf numFmtId="1" fontId="41" fillId="4" borderId="4" xfId="0" applyNumberFormat="1" applyFont="1" applyFill="1" applyBorder="1" applyAlignment="1">
      <alignment horizontal="center"/>
    </xf>
    <xf numFmtId="1" fontId="41" fillId="5" borderId="4" xfId="0" applyNumberFormat="1" applyFont="1" applyFill="1" applyBorder="1" applyAlignment="1">
      <alignment horizontal="center"/>
    </xf>
    <xf numFmtId="0" fontId="44" fillId="3" borderId="24" xfId="0" applyFont="1" applyFill="1" applyBorder="1"/>
    <xf numFmtId="0" fontId="29" fillId="3" borderId="25" xfId="0" applyFont="1" applyFill="1" applyBorder="1"/>
    <xf numFmtId="0" fontId="29" fillId="3" borderId="26" xfId="0" applyFont="1" applyFill="1" applyBorder="1"/>
    <xf numFmtId="1" fontId="41" fillId="4" borderId="18" xfId="0" applyNumberFormat="1" applyFont="1" applyFill="1" applyBorder="1" applyAlignment="1">
      <alignment horizontal="center"/>
    </xf>
    <xf numFmtId="1" fontId="41" fillId="5" borderId="18" xfId="0" applyNumberFormat="1" applyFont="1" applyFill="1" applyBorder="1" applyAlignment="1">
      <alignment horizontal="center"/>
    </xf>
    <xf numFmtId="0" fontId="37" fillId="2" borderId="12" xfId="0" applyFont="1" applyFill="1" applyBorder="1"/>
    <xf numFmtId="0" fontId="37" fillId="2" borderId="0" xfId="0" applyFont="1" applyFill="1"/>
    <xf numFmtId="0" fontId="45" fillId="2" borderId="13" xfId="0" applyFont="1" applyFill="1" applyBorder="1" applyAlignment="1">
      <alignment horizontal="center"/>
    </xf>
    <xf numFmtId="0" fontId="44" fillId="3" borderId="12" xfId="0" applyFont="1" applyFill="1" applyBorder="1"/>
    <xf numFmtId="1" fontId="41" fillId="10" borderId="22" xfId="0" applyNumberFormat="1" applyFont="1" applyFill="1" applyBorder="1" applyAlignment="1">
      <alignment horizontal="center"/>
    </xf>
    <xf numFmtId="0" fontId="44" fillId="3" borderId="15" xfId="0" applyFont="1" applyFill="1" applyBorder="1"/>
    <xf numFmtId="1" fontId="41" fillId="9" borderId="19" xfId="0" applyNumberFormat="1" applyFont="1" applyFill="1" applyBorder="1" applyAlignment="1">
      <alignment horizontal="center"/>
    </xf>
    <xf numFmtId="0" fontId="30" fillId="3" borderId="9" xfId="0" applyFont="1" applyFill="1" applyBorder="1"/>
    <xf numFmtId="0" fontId="30" fillId="3" borderId="10" xfId="0" applyFont="1" applyFill="1" applyBorder="1"/>
    <xf numFmtId="0" fontId="30" fillId="3" borderId="11" xfId="0" applyFont="1" applyFill="1" applyBorder="1"/>
    <xf numFmtId="9" fontId="30" fillId="0" borderId="19" xfId="0" applyNumberFormat="1" applyFont="1" applyBorder="1"/>
    <xf numFmtId="0" fontId="37" fillId="2" borderId="9" xfId="0" applyFont="1" applyFill="1" applyBorder="1"/>
    <xf numFmtId="9" fontId="30" fillId="4" borderId="19" xfId="3" applyFont="1" applyFill="1" applyBorder="1"/>
    <xf numFmtId="0" fontId="45" fillId="3" borderId="20" xfId="0" applyFont="1" applyFill="1" applyBorder="1" applyAlignment="1">
      <alignment horizontal="center" vertical="center"/>
    </xf>
    <xf numFmtId="0" fontId="45" fillId="3" borderId="4" xfId="0" applyFont="1" applyFill="1" applyBorder="1" applyAlignment="1">
      <alignment horizontal="center" vertical="center"/>
    </xf>
    <xf numFmtId="0" fontId="45" fillId="3" borderId="14" xfId="0" applyFont="1" applyFill="1" applyBorder="1" applyAlignment="1">
      <alignment horizontal="center" vertical="center"/>
    </xf>
    <xf numFmtId="0" fontId="40" fillId="8" borderId="21" xfId="0" applyFont="1" applyFill="1" applyBorder="1" applyAlignment="1">
      <alignment horizontal="center" vertical="center"/>
    </xf>
    <xf numFmtId="0" fontId="40" fillId="8" borderId="18" xfId="0" applyFont="1" applyFill="1" applyBorder="1" applyAlignment="1">
      <alignment horizontal="center" vertical="center"/>
    </xf>
    <xf numFmtId="0" fontId="40" fillId="8" borderId="19" xfId="0" applyFont="1" applyFill="1" applyBorder="1" applyAlignment="1">
      <alignment horizontal="center" vertical="center"/>
    </xf>
    <xf numFmtId="0" fontId="40" fillId="0" borderId="28" xfId="0" applyFont="1" applyBorder="1"/>
    <xf numFmtId="0" fontId="40" fillId="3" borderId="0" xfId="0" applyFont="1" applyFill="1" applyAlignment="1">
      <alignment horizontal="center"/>
    </xf>
    <xf numFmtId="9" fontId="40" fillId="3" borderId="0" xfId="0" applyNumberFormat="1" applyFont="1" applyFill="1" applyAlignment="1">
      <alignment horizontal="center"/>
    </xf>
    <xf numFmtId="0" fontId="30" fillId="3" borderId="13" xfId="0" applyFont="1" applyFill="1" applyBorder="1" applyAlignment="1">
      <alignment horizontal="center"/>
    </xf>
    <xf numFmtId="0" fontId="39" fillId="8" borderId="20" xfId="0" applyFont="1" applyFill="1" applyBorder="1"/>
    <xf numFmtId="0" fontId="40" fillId="8" borderId="1" xfId="0" applyFont="1" applyFill="1" applyBorder="1" applyAlignment="1">
      <alignment horizontal="center"/>
    </xf>
    <xf numFmtId="9" fontId="40" fillId="8" borderId="4" xfId="0" applyNumberFormat="1" applyFont="1" applyFill="1" applyBorder="1" applyAlignment="1">
      <alignment horizontal="center"/>
    </xf>
    <xf numFmtId="165" fontId="29" fillId="0" borderId="14" xfId="0" applyNumberFormat="1" applyFont="1" applyBorder="1" applyAlignment="1">
      <alignment horizontal="center"/>
    </xf>
    <xf numFmtId="1" fontId="40" fillId="3" borderId="12" xfId="0" applyNumberFormat="1" applyFont="1" applyFill="1" applyBorder="1" applyAlignment="1">
      <alignment horizontal="center"/>
    </xf>
    <xf numFmtId="0" fontId="40" fillId="3" borderId="0" xfId="0" applyFont="1" applyFill="1"/>
    <xf numFmtId="0" fontId="40" fillId="3" borderId="0" xfId="0" applyFont="1" applyFill="1" applyAlignment="1">
      <alignment horizontal="right"/>
    </xf>
    <xf numFmtId="165" fontId="30" fillId="3" borderId="13" xfId="0" applyNumberFormat="1" applyFont="1" applyFill="1" applyBorder="1"/>
    <xf numFmtId="0" fontId="40" fillId="8" borderId="20" xfId="0" applyFont="1" applyFill="1" applyBorder="1"/>
    <xf numFmtId="165" fontId="30" fillId="3" borderId="13" xfId="0" applyNumberFormat="1" applyFont="1" applyFill="1" applyBorder="1" applyAlignment="1">
      <alignment horizontal="center"/>
    </xf>
    <xf numFmtId="0" fontId="25" fillId="5" borderId="1" xfId="0" applyFont="1" applyFill="1" applyBorder="1" applyAlignment="1">
      <alignment horizontal="left"/>
    </xf>
    <xf numFmtId="0" fontId="25" fillId="4" borderId="1" xfId="0" applyFont="1" applyFill="1" applyBorder="1" applyAlignment="1">
      <alignment horizontal="left"/>
    </xf>
    <xf numFmtId="0" fontId="25" fillId="0" borderId="1" xfId="0" applyFont="1" applyBorder="1" applyAlignment="1">
      <alignment horizontal="left"/>
    </xf>
    <xf numFmtId="0" fontId="8" fillId="3" borderId="0" xfId="0" applyFont="1" applyFill="1" applyAlignment="1">
      <alignment horizontal="left"/>
    </xf>
    <xf numFmtId="9" fontId="29" fillId="5" borderId="7" xfId="0" applyNumberFormat="1" applyFont="1" applyFill="1" applyBorder="1" applyAlignment="1">
      <alignment horizontal="center"/>
    </xf>
    <xf numFmtId="0" fontId="41" fillId="5" borderId="7" xfId="0" applyFont="1" applyFill="1" applyBorder="1" applyAlignment="1">
      <alignment horizontal="center"/>
    </xf>
    <xf numFmtId="0" fontId="6" fillId="0" borderId="33" xfId="0" applyFont="1" applyBorder="1" applyAlignment="1">
      <alignment horizontal="center" vertical="center"/>
    </xf>
    <xf numFmtId="0" fontId="47" fillId="8" borderId="1" xfId="0" applyFont="1" applyFill="1" applyBorder="1"/>
    <xf numFmtId="0" fontId="46" fillId="0" borderId="0" xfId="0" applyFont="1"/>
    <xf numFmtId="0" fontId="46" fillId="0" borderId="32" xfId="0" applyFont="1" applyBorder="1" applyAlignment="1">
      <alignment vertical="center"/>
    </xf>
    <xf numFmtId="0" fontId="0" fillId="0" borderId="1" xfId="0" applyBorder="1"/>
    <xf numFmtId="0" fontId="0" fillId="5" borderId="34" xfId="0" applyFill="1" applyBorder="1"/>
    <xf numFmtId="165" fontId="0" fillId="5" borderId="18" xfId="0" applyNumberFormat="1" applyFill="1" applyBorder="1" applyAlignment="1">
      <alignment horizontal="center"/>
    </xf>
    <xf numFmtId="165" fontId="0" fillId="5" borderId="19" xfId="0" applyNumberFormat="1" applyFill="1" applyBorder="1" applyAlignment="1">
      <alignment horizontal="center"/>
    </xf>
    <xf numFmtId="0" fontId="22" fillId="8" borderId="4" xfId="0" applyFont="1" applyFill="1" applyBorder="1"/>
    <xf numFmtId="0" fontId="32" fillId="2" borderId="9" xfId="0" applyFont="1" applyFill="1" applyBorder="1"/>
    <xf numFmtId="0" fontId="32" fillId="2" borderId="10" xfId="0" applyFont="1" applyFill="1" applyBorder="1"/>
    <xf numFmtId="0" fontId="32" fillId="2" borderId="15" xfId="0" applyFont="1" applyFill="1" applyBorder="1"/>
    <xf numFmtId="0" fontId="32" fillId="2" borderId="16" xfId="0" applyFont="1" applyFill="1" applyBorder="1"/>
    <xf numFmtId="0" fontId="31" fillId="2" borderId="0" xfId="0" applyFont="1" applyFill="1"/>
    <xf numFmtId="0" fontId="31" fillId="2" borderId="13" xfId="0" applyFont="1" applyFill="1" applyBorder="1"/>
    <xf numFmtId="0" fontId="12" fillId="2" borderId="10" xfId="0" applyFont="1" applyFill="1" applyBorder="1" applyAlignment="1">
      <alignment vertical="center"/>
    </xf>
    <xf numFmtId="0" fontId="12" fillId="2" borderId="11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13" xfId="0" applyFont="1" applyFill="1" applyBorder="1" applyAlignment="1">
      <alignment vertical="center"/>
    </xf>
    <xf numFmtId="0" fontId="12" fillId="2" borderId="8" xfId="0" applyFont="1" applyFill="1" applyBorder="1" applyAlignment="1">
      <alignment vertical="center"/>
    </xf>
    <xf numFmtId="0" fontId="12" fillId="2" borderId="2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21" fillId="2" borderId="0" xfId="0" applyFont="1" applyFill="1"/>
    <xf numFmtId="0" fontId="12" fillId="2" borderId="0" xfId="0" applyFont="1" applyFill="1"/>
  </cellXfs>
  <cellStyles count="4">
    <cellStyle name="Currency 2" xfId="2"/>
    <cellStyle name="Normal" xfId="0" builtinId="0"/>
    <cellStyle name="Normal 2" xfId="1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85725</xdr:rowOff>
        </xdr:from>
        <xdr:to>
          <xdr:col>2</xdr:col>
          <xdr:colOff>142875</xdr:colOff>
          <xdr:row>4</xdr:row>
          <xdr:rowOff>95250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</xdr:row>
          <xdr:rowOff>0</xdr:rowOff>
        </xdr:from>
        <xdr:to>
          <xdr:col>2</xdr:col>
          <xdr:colOff>114300</xdr:colOff>
          <xdr:row>4</xdr:row>
          <xdr:rowOff>114300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2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1</xdr:row>
          <xdr:rowOff>0</xdr:rowOff>
        </xdr:from>
        <xdr:to>
          <xdr:col>12</xdr:col>
          <xdr:colOff>114300</xdr:colOff>
          <xdr:row>4</xdr:row>
          <xdr:rowOff>114300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2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69</xdr:row>
          <xdr:rowOff>0</xdr:rowOff>
        </xdr:from>
        <xdr:to>
          <xdr:col>2</xdr:col>
          <xdr:colOff>114300</xdr:colOff>
          <xdr:row>72</xdr:row>
          <xdr:rowOff>114300</xdr:rowOff>
        </xdr:to>
        <xdr:sp macro="" textlink="">
          <xdr:nvSpPr>
            <xdr:cNvPr id="6156" name="Object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2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69</xdr:row>
          <xdr:rowOff>0</xdr:rowOff>
        </xdr:from>
        <xdr:to>
          <xdr:col>12</xdr:col>
          <xdr:colOff>114300</xdr:colOff>
          <xdr:row>72</xdr:row>
          <xdr:rowOff>114300</xdr:rowOff>
        </xdr:to>
        <xdr:sp macro="" textlink="">
          <xdr:nvSpPr>
            <xdr:cNvPr id="6157" name="Object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2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137</xdr:row>
          <xdr:rowOff>0</xdr:rowOff>
        </xdr:from>
        <xdr:to>
          <xdr:col>12</xdr:col>
          <xdr:colOff>114300</xdr:colOff>
          <xdr:row>140</xdr:row>
          <xdr:rowOff>114300</xdr:rowOff>
        </xdr:to>
        <xdr:sp macro="" textlink="">
          <xdr:nvSpPr>
            <xdr:cNvPr id="6164" name="Object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2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137</xdr:row>
          <xdr:rowOff>0</xdr:rowOff>
        </xdr:from>
        <xdr:to>
          <xdr:col>2</xdr:col>
          <xdr:colOff>114300</xdr:colOff>
          <xdr:row>140</xdr:row>
          <xdr:rowOff>114300</xdr:rowOff>
        </xdr:to>
        <xdr:sp macro="" textlink="">
          <xdr:nvSpPr>
            <xdr:cNvPr id="6165" name="Object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2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123825</xdr:rowOff>
        </xdr:from>
        <xdr:to>
          <xdr:col>2</xdr:col>
          <xdr:colOff>161925</xdr:colOff>
          <xdr:row>4</xdr:row>
          <xdr:rowOff>104775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0</xdr:row>
          <xdr:rowOff>123825</xdr:rowOff>
        </xdr:from>
        <xdr:to>
          <xdr:col>12</xdr:col>
          <xdr:colOff>152400</xdr:colOff>
          <xdr:row>4</xdr:row>
          <xdr:rowOff>104775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3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68</xdr:row>
          <xdr:rowOff>123825</xdr:rowOff>
        </xdr:from>
        <xdr:to>
          <xdr:col>2</xdr:col>
          <xdr:colOff>161925</xdr:colOff>
          <xdr:row>72</xdr:row>
          <xdr:rowOff>104775</xdr:rowOff>
        </xdr:to>
        <xdr:sp macro="" textlink="">
          <xdr:nvSpPr>
            <xdr:cNvPr id="7179" name="Object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3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68</xdr:row>
          <xdr:rowOff>123825</xdr:rowOff>
        </xdr:from>
        <xdr:to>
          <xdr:col>12</xdr:col>
          <xdr:colOff>161925</xdr:colOff>
          <xdr:row>72</xdr:row>
          <xdr:rowOff>104775</xdr:rowOff>
        </xdr:to>
        <xdr:sp macro="" textlink="">
          <xdr:nvSpPr>
            <xdr:cNvPr id="7180" name="Object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3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136</xdr:row>
          <xdr:rowOff>123825</xdr:rowOff>
        </xdr:from>
        <xdr:to>
          <xdr:col>12</xdr:col>
          <xdr:colOff>161925</xdr:colOff>
          <xdr:row>140</xdr:row>
          <xdr:rowOff>104775</xdr:rowOff>
        </xdr:to>
        <xdr:sp macro="" textlink="">
          <xdr:nvSpPr>
            <xdr:cNvPr id="7187" name="Object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3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136</xdr:row>
          <xdr:rowOff>123825</xdr:rowOff>
        </xdr:from>
        <xdr:to>
          <xdr:col>2</xdr:col>
          <xdr:colOff>161925</xdr:colOff>
          <xdr:row>140</xdr:row>
          <xdr:rowOff>104775</xdr:rowOff>
        </xdr:to>
        <xdr:sp macro="" textlink="">
          <xdr:nvSpPr>
            <xdr:cNvPr id="7188" name="Object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3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123825</xdr:rowOff>
        </xdr:from>
        <xdr:to>
          <xdr:col>2</xdr:col>
          <xdr:colOff>161925</xdr:colOff>
          <xdr:row>4</xdr:row>
          <xdr:rowOff>104775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4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0</xdr:row>
          <xdr:rowOff>123825</xdr:rowOff>
        </xdr:from>
        <xdr:to>
          <xdr:col>12</xdr:col>
          <xdr:colOff>152400</xdr:colOff>
          <xdr:row>4</xdr:row>
          <xdr:rowOff>104775</xdr:rowOff>
        </xdr:to>
        <xdr:sp macro="" textlink="">
          <xdr:nvSpPr>
            <xdr:cNvPr id="8195" name="Object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4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68</xdr:row>
          <xdr:rowOff>123825</xdr:rowOff>
        </xdr:from>
        <xdr:to>
          <xdr:col>2</xdr:col>
          <xdr:colOff>161925</xdr:colOff>
          <xdr:row>72</xdr:row>
          <xdr:rowOff>104775</xdr:rowOff>
        </xdr:to>
        <xdr:sp macro="" textlink="">
          <xdr:nvSpPr>
            <xdr:cNvPr id="8199" name="Object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4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68</xdr:row>
          <xdr:rowOff>123825</xdr:rowOff>
        </xdr:from>
        <xdr:to>
          <xdr:col>12</xdr:col>
          <xdr:colOff>161925</xdr:colOff>
          <xdr:row>72</xdr:row>
          <xdr:rowOff>104775</xdr:rowOff>
        </xdr:to>
        <xdr:sp macro="" textlink="">
          <xdr:nvSpPr>
            <xdr:cNvPr id="8200" name="Object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4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136</xdr:row>
          <xdr:rowOff>123825</xdr:rowOff>
        </xdr:from>
        <xdr:to>
          <xdr:col>12</xdr:col>
          <xdr:colOff>161925</xdr:colOff>
          <xdr:row>140</xdr:row>
          <xdr:rowOff>104775</xdr:rowOff>
        </xdr:to>
        <xdr:sp macro="" textlink="">
          <xdr:nvSpPr>
            <xdr:cNvPr id="8207" name="Object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4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136</xdr:row>
          <xdr:rowOff>123825</xdr:rowOff>
        </xdr:from>
        <xdr:to>
          <xdr:col>2</xdr:col>
          <xdr:colOff>161925</xdr:colOff>
          <xdr:row>140</xdr:row>
          <xdr:rowOff>104775</xdr:rowOff>
        </xdr:to>
        <xdr:sp macro="" textlink="">
          <xdr:nvSpPr>
            <xdr:cNvPr id="8208" name="Object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4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123825</xdr:rowOff>
        </xdr:from>
        <xdr:to>
          <xdr:col>2</xdr:col>
          <xdr:colOff>161925</xdr:colOff>
          <xdr:row>4</xdr:row>
          <xdr:rowOff>104775</xdr:rowOff>
        </xdr:to>
        <xdr:sp macro="" textlink="">
          <xdr:nvSpPr>
            <xdr:cNvPr id="8209" name="Object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4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0</xdr:row>
          <xdr:rowOff>123825</xdr:rowOff>
        </xdr:from>
        <xdr:to>
          <xdr:col>12</xdr:col>
          <xdr:colOff>152400</xdr:colOff>
          <xdr:row>4</xdr:row>
          <xdr:rowOff>104775</xdr:rowOff>
        </xdr:to>
        <xdr:sp macro="" textlink="">
          <xdr:nvSpPr>
            <xdr:cNvPr id="8210" name="Object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4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68</xdr:row>
          <xdr:rowOff>123825</xdr:rowOff>
        </xdr:from>
        <xdr:to>
          <xdr:col>2</xdr:col>
          <xdr:colOff>161925</xdr:colOff>
          <xdr:row>72</xdr:row>
          <xdr:rowOff>104775</xdr:rowOff>
        </xdr:to>
        <xdr:sp macro="" textlink="">
          <xdr:nvSpPr>
            <xdr:cNvPr id="8211" name="Object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4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68</xdr:row>
          <xdr:rowOff>123825</xdr:rowOff>
        </xdr:from>
        <xdr:to>
          <xdr:col>12</xdr:col>
          <xdr:colOff>161925</xdr:colOff>
          <xdr:row>72</xdr:row>
          <xdr:rowOff>104775</xdr:rowOff>
        </xdr:to>
        <xdr:sp macro="" textlink="">
          <xdr:nvSpPr>
            <xdr:cNvPr id="8212" name="Object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4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136</xdr:row>
          <xdr:rowOff>123825</xdr:rowOff>
        </xdr:from>
        <xdr:to>
          <xdr:col>12</xdr:col>
          <xdr:colOff>161925</xdr:colOff>
          <xdr:row>140</xdr:row>
          <xdr:rowOff>104775</xdr:rowOff>
        </xdr:to>
        <xdr:sp macro="" textlink="">
          <xdr:nvSpPr>
            <xdr:cNvPr id="8213" name="Object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4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136</xdr:row>
          <xdr:rowOff>123825</xdr:rowOff>
        </xdr:from>
        <xdr:to>
          <xdr:col>2</xdr:col>
          <xdr:colOff>161925</xdr:colOff>
          <xdr:row>140</xdr:row>
          <xdr:rowOff>104775</xdr:rowOff>
        </xdr:to>
        <xdr:sp macro="" textlink="">
          <xdr:nvSpPr>
            <xdr:cNvPr id="8214" name="Object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4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123825</xdr:rowOff>
        </xdr:from>
        <xdr:to>
          <xdr:col>2</xdr:col>
          <xdr:colOff>161925</xdr:colOff>
          <xdr:row>4</xdr:row>
          <xdr:rowOff>104775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5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0</xdr:row>
          <xdr:rowOff>123825</xdr:rowOff>
        </xdr:from>
        <xdr:to>
          <xdr:col>12</xdr:col>
          <xdr:colOff>152400</xdr:colOff>
          <xdr:row>4</xdr:row>
          <xdr:rowOff>104775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5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68</xdr:row>
          <xdr:rowOff>123825</xdr:rowOff>
        </xdr:from>
        <xdr:to>
          <xdr:col>2</xdr:col>
          <xdr:colOff>161925</xdr:colOff>
          <xdr:row>72</xdr:row>
          <xdr:rowOff>104775</xdr:rowOff>
        </xdr:to>
        <xdr:sp macro="" textlink="">
          <xdr:nvSpPr>
            <xdr:cNvPr id="14342" name="Object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5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68</xdr:row>
          <xdr:rowOff>123825</xdr:rowOff>
        </xdr:from>
        <xdr:to>
          <xdr:col>12</xdr:col>
          <xdr:colOff>161925</xdr:colOff>
          <xdr:row>72</xdr:row>
          <xdr:rowOff>104775</xdr:rowOff>
        </xdr:to>
        <xdr:sp macro="" textlink="">
          <xdr:nvSpPr>
            <xdr:cNvPr id="14343" name="Object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5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136</xdr:row>
          <xdr:rowOff>123825</xdr:rowOff>
        </xdr:from>
        <xdr:to>
          <xdr:col>12</xdr:col>
          <xdr:colOff>161925</xdr:colOff>
          <xdr:row>140</xdr:row>
          <xdr:rowOff>104775</xdr:rowOff>
        </xdr:to>
        <xdr:sp macro="" textlink="">
          <xdr:nvSpPr>
            <xdr:cNvPr id="14350" name="Object 14" hidden="1">
              <a:extLst>
                <a:ext uri="{63B3BB69-23CF-44E3-9099-C40C66FF867C}">
                  <a14:compatExt spid="_x0000_s14350"/>
                </a:ext>
                <a:ext uri="{FF2B5EF4-FFF2-40B4-BE49-F238E27FC236}">
                  <a16:creationId xmlns:a16="http://schemas.microsoft.com/office/drawing/2014/main" id="{00000000-0008-0000-0500-00000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136</xdr:row>
          <xdr:rowOff>123825</xdr:rowOff>
        </xdr:from>
        <xdr:to>
          <xdr:col>2</xdr:col>
          <xdr:colOff>161925</xdr:colOff>
          <xdr:row>140</xdr:row>
          <xdr:rowOff>104775</xdr:rowOff>
        </xdr:to>
        <xdr:sp macro="" textlink="">
          <xdr:nvSpPr>
            <xdr:cNvPr id="14351" name="Object 15" hidden="1">
              <a:extLst>
                <a:ext uri="{63B3BB69-23CF-44E3-9099-C40C66FF867C}">
                  <a14:compatExt spid="_x0000_s14351"/>
                </a:ext>
                <a:ext uri="{FF2B5EF4-FFF2-40B4-BE49-F238E27FC236}">
                  <a16:creationId xmlns:a16="http://schemas.microsoft.com/office/drawing/2014/main" id="{00000000-0008-0000-0500-00000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123825</xdr:rowOff>
        </xdr:from>
        <xdr:to>
          <xdr:col>2</xdr:col>
          <xdr:colOff>161925</xdr:colOff>
          <xdr:row>4</xdr:row>
          <xdr:rowOff>104775</xdr:rowOff>
        </xdr:to>
        <xdr:sp macro="" textlink="">
          <xdr:nvSpPr>
            <xdr:cNvPr id="14352" name="Object 16" hidden="1">
              <a:extLst>
                <a:ext uri="{63B3BB69-23CF-44E3-9099-C40C66FF867C}">
                  <a14:compatExt spid="_x0000_s14352"/>
                </a:ext>
                <a:ext uri="{FF2B5EF4-FFF2-40B4-BE49-F238E27FC236}">
                  <a16:creationId xmlns:a16="http://schemas.microsoft.com/office/drawing/2014/main" id="{00000000-0008-0000-0500-00001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0</xdr:row>
          <xdr:rowOff>123825</xdr:rowOff>
        </xdr:from>
        <xdr:to>
          <xdr:col>12</xdr:col>
          <xdr:colOff>152400</xdr:colOff>
          <xdr:row>4</xdr:row>
          <xdr:rowOff>104775</xdr:rowOff>
        </xdr:to>
        <xdr:sp macro="" textlink="">
          <xdr:nvSpPr>
            <xdr:cNvPr id="14353" name="Object 17" hidden="1">
              <a:extLst>
                <a:ext uri="{63B3BB69-23CF-44E3-9099-C40C66FF867C}">
                  <a14:compatExt spid="_x0000_s14353"/>
                </a:ext>
                <a:ext uri="{FF2B5EF4-FFF2-40B4-BE49-F238E27FC236}">
                  <a16:creationId xmlns:a16="http://schemas.microsoft.com/office/drawing/2014/main" id="{00000000-0008-0000-0500-00001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68</xdr:row>
          <xdr:rowOff>123825</xdr:rowOff>
        </xdr:from>
        <xdr:to>
          <xdr:col>2</xdr:col>
          <xdr:colOff>161925</xdr:colOff>
          <xdr:row>72</xdr:row>
          <xdr:rowOff>104775</xdr:rowOff>
        </xdr:to>
        <xdr:sp macro="" textlink="">
          <xdr:nvSpPr>
            <xdr:cNvPr id="14354" name="Object 18" hidden="1">
              <a:extLst>
                <a:ext uri="{63B3BB69-23CF-44E3-9099-C40C66FF867C}">
                  <a14:compatExt spid="_x0000_s14354"/>
                </a:ext>
                <a:ext uri="{FF2B5EF4-FFF2-40B4-BE49-F238E27FC236}">
                  <a16:creationId xmlns:a16="http://schemas.microsoft.com/office/drawing/2014/main" id="{00000000-0008-0000-0500-00001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68</xdr:row>
          <xdr:rowOff>123825</xdr:rowOff>
        </xdr:from>
        <xdr:to>
          <xdr:col>12</xdr:col>
          <xdr:colOff>161925</xdr:colOff>
          <xdr:row>72</xdr:row>
          <xdr:rowOff>104775</xdr:rowOff>
        </xdr:to>
        <xdr:sp macro="" textlink="">
          <xdr:nvSpPr>
            <xdr:cNvPr id="14355" name="Object 19" hidden="1">
              <a:extLst>
                <a:ext uri="{63B3BB69-23CF-44E3-9099-C40C66FF867C}">
                  <a14:compatExt spid="_x0000_s14355"/>
                </a:ext>
                <a:ext uri="{FF2B5EF4-FFF2-40B4-BE49-F238E27FC236}">
                  <a16:creationId xmlns:a16="http://schemas.microsoft.com/office/drawing/2014/main" id="{00000000-0008-0000-0500-00001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136</xdr:row>
          <xdr:rowOff>123825</xdr:rowOff>
        </xdr:from>
        <xdr:to>
          <xdr:col>12</xdr:col>
          <xdr:colOff>161925</xdr:colOff>
          <xdr:row>140</xdr:row>
          <xdr:rowOff>104775</xdr:rowOff>
        </xdr:to>
        <xdr:sp macro="" textlink="">
          <xdr:nvSpPr>
            <xdr:cNvPr id="14356" name="Object 20" hidden="1">
              <a:extLst>
                <a:ext uri="{63B3BB69-23CF-44E3-9099-C40C66FF867C}">
                  <a14:compatExt spid="_x0000_s14356"/>
                </a:ext>
                <a:ext uri="{FF2B5EF4-FFF2-40B4-BE49-F238E27FC236}">
                  <a16:creationId xmlns:a16="http://schemas.microsoft.com/office/drawing/2014/main" id="{00000000-0008-0000-0500-00001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136</xdr:row>
          <xdr:rowOff>123825</xdr:rowOff>
        </xdr:from>
        <xdr:to>
          <xdr:col>2</xdr:col>
          <xdr:colOff>161925</xdr:colOff>
          <xdr:row>140</xdr:row>
          <xdr:rowOff>104775</xdr:rowOff>
        </xdr:to>
        <xdr:sp macro="" textlink="">
          <xdr:nvSpPr>
            <xdr:cNvPr id="14357" name="Object 21" hidden="1">
              <a:extLst>
                <a:ext uri="{63B3BB69-23CF-44E3-9099-C40C66FF867C}">
                  <a14:compatExt spid="_x0000_s14357"/>
                </a:ext>
                <a:ext uri="{FF2B5EF4-FFF2-40B4-BE49-F238E27FC236}">
                  <a16:creationId xmlns:a16="http://schemas.microsoft.com/office/drawing/2014/main" id="{00000000-0008-0000-0500-00001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123825</xdr:rowOff>
        </xdr:from>
        <xdr:to>
          <xdr:col>2</xdr:col>
          <xdr:colOff>161925</xdr:colOff>
          <xdr:row>4</xdr:row>
          <xdr:rowOff>104775</xdr:rowOff>
        </xdr:to>
        <xdr:sp macro="" textlink="">
          <xdr:nvSpPr>
            <xdr:cNvPr id="14358" name="Object 22" hidden="1">
              <a:extLst>
                <a:ext uri="{63B3BB69-23CF-44E3-9099-C40C66FF867C}">
                  <a14:compatExt spid="_x0000_s14358"/>
                </a:ext>
                <a:ext uri="{FF2B5EF4-FFF2-40B4-BE49-F238E27FC236}">
                  <a16:creationId xmlns:a16="http://schemas.microsoft.com/office/drawing/2014/main" id="{00000000-0008-0000-0500-00001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0</xdr:row>
          <xdr:rowOff>123825</xdr:rowOff>
        </xdr:from>
        <xdr:to>
          <xdr:col>12</xdr:col>
          <xdr:colOff>152400</xdr:colOff>
          <xdr:row>4</xdr:row>
          <xdr:rowOff>104775</xdr:rowOff>
        </xdr:to>
        <xdr:sp macro="" textlink="">
          <xdr:nvSpPr>
            <xdr:cNvPr id="14359" name="Object 23" hidden="1">
              <a:extLst>
                <a:ext uri="{63B3BB69-23CF-44E3-9099-C40C66FF867C}">
                  <a14:compatExt spid="_x0000_s14359"/>
                </a:ext>
                <a:ext uri="{FF2B5EF4-FFF2-40B4-BE49-F238E27FC236}">
                  <a16:creationId xmlns:a16="http://schemas.microsoft.com/office/drawing/2014/main" id="{00000000-0008-0000-0500-00001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68</xdr:row>
          <xdr:rowOff>123825</xdr:rowOff>
        </xdr:from>
        <xdr:to>
          <xdr:col>2</xdr:col>
          <xdr:colOff>161925</xdr:colOff>
          <xdr:row>72</xdr:row>
          <xdr:rowOff>104775</xdr:rowOff>
        </xdr:to>
        <xdr:sp macro="" textlink="">
          <xdr:nvSpPr>
            <xdr:cNvPr id="14360" name="Object 24" hidden="1">
              <a:extLst>
                <a:ext uri="{63B3BB69-23CF-44E3-9099-C40C66FF867C}">
                  <a14:compatExt spid="_x0000_s14360"/>
                </a:ext>
                <a:ext uri="{FF2B5EF4-FFF2-40B4-BE49-F238E27FC236}">
                  <a16:creationId xmlns:a16="http://schemas.microsoft.com/office/drawing/2014/main" id="{00000000-0008-0000-0500-00001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68</xdr:row>
          <xdr:rowOff>123825</xdr:rowOff>
        </xdr:from>
        <xdr:to>
          <xdr:col>12</xdr:col>
          <xdr:colOff>161925</xdr:colOff>
          <xdr:row>72</xdr:row>
          <xdr:rowOff>104775</xdr:rowOff>
        </xdr:to>
        <xdr:sp macro="" textlink="">
          <xdr:nvSpPr>
            <xdr:cNvPr id="14361" name="Object 25" hidden="1">
              <a:extLst>
                <a:ext uri="{63B3BB69-23CF-44E3-9099-C40C66FF867C}">
                  <a14:compatExt spid="_x0000_s14361"/>
                </a:ext>
                <a:ext uri="{FF2B5EF4-FFF2-40B4-BE49-F238E27FC236}">
                  <a16:creationId xmlns:a16="http://schemas.microsoft.com/office/drawing/2014/main" id="{00000000-0008-0000-0500-00001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136</xdr:row>
          <xdr:rowOff>123825</xdr:rowOff>
        </xdr:from>
        <xdr:to>
          <xdr:col>12</xdr:col>
          <xdr:colOff>161925</xdr:colOff>
          <xdr:row>140</xdr:row>
          <xdr:rowOff>104775</xdr:rowOff>
        </xdr:to>
        <xdr:sp macro="" textlink="">
          <xdr:nvSpPr>
            <xdr:cNvPr id="14362" name="Object 26" hidden="1">
              <a:extLst>
                <a:ext uri="{63B3BB69-23CF-44E3-9099-C40C66FF867C}">
                  <a14:compatExt spid="_x0000_s14362"/>
                </a:ext>
                <a:ext uri="{FF2B5EF4-FFF2-40B4-BE49-F238E27FC236}">
                  <a16:creationId xmlns:a16="http://schemas.microsoft.com/office/drawing/2014/main" id="{00000000-0008-0000-0500-00001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136</xdr:row>
          <xdr:rowOff>123825</xdr:rowOff>
        </xdr:from>
        <xdr:to>
          <xdr:col>2</xdr:col>
          <xdr:colOff>161925</xdr:colOff>
          <xdr:row>140</xdr:row>
          <xdr:rowOff>104775</xdr:rowOff>
        </xdr:to>
        <xdr:sp macro="" textlink="">
          <xdr:nvSpPr>
            <xdr:cNvPr id="14363" name="Object 27" hidden="1">
              <a:extLst>
                <a:ext uri="{63B3BB69-23CF-44E3-9099-C40C66FF867C}">
                  <a14:compatExt spid="_x0000_s14363"/>
                </a:ext>
                <a:ext uri="{FF2B5EF4-FFF2-40B4-BE49-F238E27FC236}">
                  <a16:creationId xmlns:a16="http://schemas.microsoft.com/office/drawing/2014/main" id="{00000000-0008-0000-0500-00001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123825</xdr:rowOff>
        </xdr:from>
        <xdr:to>
          <xdr:col>2</xdr:col>
          <xdr:colOff>161925</xdr:colOff>
          <xdr:row>4</xdr:row>
          <xdr:rowOff>104775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6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0</xdr:row>
          <xdr:rowOff>123825</xdr:rowOff>
        </xdr:from>
        <xdr:to>
          <xdr:col>12</xdr:col>
          <xdr:colOff>152400</xdr:colOff>
          <xdr:row>4</xdr:row>
          <xdr:rowOff>104775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6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68</xdr:row>
          <xdr:rowOff>123825</xdr:rowOff>
        </xdr:from>
        <xdr:to>
          <xdr:col>2</xdr:col>
          <xdr:colOff>161925</xdr:colOff>
          <xdr:row>72</xdr:row>
          <xdr:rowOff>104775</xdr:rowOff>
        </xdr:to>
        <xdr:sp macro="" textlink="">
          <xdr:nvSpPr>
            <xdr:cNvPr id="15366" name="Object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6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68</xdr:row>
          <xdr:rowOff>123825</xdr:rowOff>
        </xdr:from>
        <xdr:to>
          <xdr:col>12</xdr:col>
          <xdr:colOff>161925</xdr:colOff>
          <xdr:row>72</xdr:row>
          <xdr:rowOff>104775</xdr:rowOff>
        </xdr:to>
        <xdr:sp macro="" textlink="">
          <xdr:nvSpPr>
            <xdr:cNvPr id="15367" name="Object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6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136</xdr:row>
          <xdr:rowOff>123825</xdr:rowOff>
        </xdr:from>
        <xdr:to>
          <xdr:col>12</xdr:col>
          <xdr:colOff>161925</xdr:colOff>
          <xdr:row>140</xdr:row>
          <xdr:rowOff>104775</xdr:rowOff>
        </xdr:to>
        <xdr:sp macro="" textlink="">
          <xdr:nvSpPr>
            <xdr:cNvPr id="15374" name="Object 14" hidden="1">
              <a:extLst>
                <a:ext uri="{63B3BB69-23CF-44E3-9099-C40C66FF867C}">
                  <a14:compatExt spid="_x0000_s15374"/>
                </a:ext>
                <a:ext uri="{FF2B5EF4-FFF2-40B4-BE49-F238E27FC236}">
                  <a16:creationId xmlns:a16="http://schemas.microsoft.com/office/drawing/2014/main" id="{00000000-0008-0000-0600-00000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136</xdr:row>
          <xdr:rowOff>123825</xdr:rowOff>
        </xdr:from>
        <xdr:to>
          <xdr:col>2</xdr:col>
          <xdr:colOff>161925</xdr:colOff>
          <xdr:row>140</xdr:row>
          <xdr:rowOff>104775</xdr:rowOff>
        </xdr:to>
        <xdr:sp macro="" textlink="">
          <xdr:nvSpPr>
            <xdr:cNvPr id="15375" name="Object 15" hidden="1">
              <a:extLst>
                <a:ext uri="{63B3BB69-23CF-44E3-9099-C40C66FF867C}">
                  <a14:compatExt spid="_x0000_s15375"/>
                </a:ext>
                <a:ext uri="{FF2B5EF4-FFF2-40B4-BE49-F238E27FC236}">
                  <a16:creationId xmlns:a16="http://schemas.microsoft.com/office/drawing/2014/main" id="{00000000-0008-0000-0600-00000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123825</xdr:rowOff>
        </xdr:from>
        <xdr:to>
          <xdr:col>2</xdr:col>
          <xdr:colOff>161925</xdr:colOff>
          <xdr:row>4</xdr:row>
          <xdr:rowOff>104775</xdr:rowOff>
        </xdr:to>
        <xdr:sp macro="" textlink="">
          <xdr:nvSpPr>
            <xdr:cNvPr id="15376" name="Object 16" hidden="1">
              <a:extLst>
                <a:ext uri="{63B3BB69-23CF-44E3-9099-C40C66FF867C}">
                  <a14:compatExt spid="_x0000_s15376"/>
                </a:ext>
                <a:ext uri="{FF2B5EF4-FFF2-40B4-BE49-F238E27FC236}">
                  <a16:creationId xmlns:a16="http://schemas.microsoft.com/office/drawing/2014/main" id="{00000000-0008-0000-0600-00001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0</xdr:row>
          <xdr:rowOff>123825</xdr:rowOff>
        </xdr:from>
        <xdr:to>
          <xdr:col>12</xdr:col>
          <xdr:colOff>152400</xdr:colOff>
          <xdr:row>4</xdr:row>
          <xdr:rowOff>104775</xdr:rowOff>
        </xdr:to>
        <xdr:sp macro="" textlink="">
          <xdr:nvSpPr>
            <xdr:cNvPr id="15377" name="Object 17" hidden="1">
              <a:extLst>
                <a:ext uri="{63B3BB69-23CF-44E3-9099-C40C66FF867C}">
                  <a14:compatExt spid="_x0000_s15377"/>
                </a:ext>
                <a:ext uri="{FF2B5EF4-FFF2-40B4-BE49-F238E27FC236}">
                  <a16:creationId xmlns:a16="http://schemas.microsoft.com/office/drawing/2014/main" id="{00000000-0008-0000-0600-00001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68</xdr:row>
          <xdr:rowOff>123825</xdr:rowOff>
        </xdr:from>
        <xdr:to>
          <xdr:col>2</xdr:col>
          <xdr:colOff>161925</xdr:colOff>
          <xdr:row>72</xdr:row>
          <xdr:rowOff>104775</xdr:rowOff>
        </xdr:to>
        <xdr:sp macro="" textlink="">
          <xdr:nvSpPr>
            <xdr:cNvPr id="15378" name="Object 18" hidden="1">
              <a:extLst>
                <a:ext uri="{63B3BB69-23CF-44E3-9099-C40C66FF867C}">
                  <a14:compatExt spid="_x0000_s15378"/>
                </a:ext>
                <a:ext uri="{FF2B5EF4-FFF2-40B4-BE49-F238E27FC236}">
                  <a16:creationId xmlns:a16="http://schemas.microsoft.com/office/drawing/2014/main" id="{00000000-0008-0000-0600-00001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68</xdr:row>
          <xdr:rowOff>123825</xdr:rowOff>
        </xdr:from>
        <xdr:to>
          <xdr:col>12</xdr:col>
          <xdr:colOff>161925</xdr:colOff>
          <xdr:row>72</xdr:row>
          <xdr:rowOff>104775</xdr:rowOff>
        </xdr:to>
        <xdr:sp macro="" textlink="">
          <xdr:nvSpPr>
            <xdr:cNvPr id="15379" name="Object 19" hidden="1">
              <a:extLst>
                <a:ext uri="{63B3BB69-23CF-44E3-9099-C40C66FF867C}">
                  <a14:compatExt spid="_x0000_s15379"/>
                </a:ext>
                <a:ext uri="{FF2B5EF4-FFF2-40B4-BE49-F238E27FC236}">
                  <a16:creationId xmlns:a16="http://schemas.microsoft.com/office/drawing/2014/main" id="{00000000-0008-0000-0600-00001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136</xdr:row>
          <xdr:rowOff>123825</xdr:rowOff>
        </xdr:from>
        <xdr:to>
          <xdr:col>12</xdr:col>
          <xdr:colOff>161925</xdr:colOff>
          <xdr:row>140</xdr:row>
          <xdr:rowOff>104775</xdr:rowOff>
        </xdr:to>
        <xdr:sp macro="" textlink="">
          <xdr:nvSpPr>
            <xdr:cNvPr id="15380" name="Object 20" hidden="1">
              <a:extLst>
                <a:ext uri="{63B3BB69-23CF-44E3-9099-C40C66FF867C}">
                  <a14:compatExt spid="_x0000_s15380"/>
                </a:ext>
                <a:ext uri="{FF2B5EF4-FFF2-40B4-BE49-F238E27FC236}">
                  <a16:creationId xmlns:a16="http://schemas.microsoft.com/office/drawing/2014/main" id="{00000000-0008-0000-0600-00001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136</xdr:row>
          <xdr:rowOff>123825</xdr:rowOff>
        </xdr:from>
        <xdr:to>
          <xdr:col>2</xdr:col>
          <xdr:colOff>161925</xdr:colOff>
          <xdr:row>140</xdr:row>
          <xdr:rowOff>104775</xdr:rowOff>
        </xdr:to>
        <xdr:sp macro="" textlink="">
          <xdr:nvSpPr>
            <xdr:cNvPr id="15381" name="Object 21" hidden="1">
              <a:extLst>
                <a:ext uri="{63B3BB69-23CF-44E3-9099-C40C66FF867C}">
                  <a14:compatExt spid="_x0000_s15381"/>
                </a:ext>
                <a:ext uri="{FF2B5EF4-FFF2-40B4-BE49-F238E27FC236}">
                  <a16:creationId xmlns:a16="http://schemas.microsoft.com/office/drawing/2014/main" id="{00000000-0008-0000-0600-00001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123825</xdr:rowOff>
        </xdr:from>
        <xdr:to>
          <xdr:col>2</xdr:col>
          <xdr:colOff>161925</xdr:colOff>
          <xdr:row>4</xdr:row>
          <xdr:rowOff>104775</xdr:rowOff>
        </xdr:to>
        <xdr:sp macro="" textlink="">
          <xdr:nvSpPr>
            <xdr:cNvPr id="15382" name="Object 22" hidden="1">
              <a:extLst>
                <a:ext uri="{63B3BB69-23CF-44E3-9099-C40C66FF867C}">
                  <a14:compatExt spid="_x0000_s15382"/>
                </a:ext>
                <a:ext uri="{FF2B5EF4-FFF2-40B4-BE49-F238E27FC236}">
                  <a16:creationId xmlns:a16="http://schemas.microsoft.com/office/drawing/2014/main" id="{00000000-0008-0000-0600-00001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0</xdr:row>
          <xdr:rowOff>123825</xdr:rowOff>
        </xdr:from>
        <xdr:to>
          <xdr:col>12</xdr:col>
          <xdr:colOff>152400</xdr:colOff>
          <xdr:row>4</xdr:row>
          <xdr:rowOff>104775</xdr:rowOff>
        </xdr:to>
        <xdr:sp macro="" textlink="">
          <xdr:nvSpPr>
            <xdr:cNvPr id="15383" name="Object 23" hidden="1">
              <a:extLst>
                <a:ext uri="{63B3BB69-23CF-44E3-9099-C40C66FF867C}">
                  <a14:compatExt spid="_x0000_s15383"/>
                </a:ext>
                <a:ext uri="{FF2B5EF4-FFF2-40B4-BE49-F238E27FC236}">
                  <a16:creationId xmlns:a16="http://schemas.microsoft.com/office/drawing/2014/main" id="{00000000-0008-0000-0600-00001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68</xdr:row>
          <xdr:rowOff>123825</xdr:rowOff>
        </xdr:from>
        <xdr:to>
          <xdr:col>2</xdr:col>
          <xdr:colOff>161925</xdr:colOff>
          <xdr:row>72</xdr:row>
          <xdr:rowOff>104775</xdr:rowOff>
        </xdr:to>
        <xdr:sp macro="" textlink="">
          <xdr:nvSpPr>
            <xdr:cNvPr id="15384" name="Object 24" hidden="1">
              <a:extLst>
                <a:ext uri="{63B3BB69-23CF-44E3-9099-C40C66FF867C}">
                  <a14:compatExt spid="_x0000_s15384"/>
                </a:ext>
                <a:ext uri="{FF2B5EF4-FFF2-40B4-BE49-F238E27FC236}">
                  <a16:creationId xmlns:a16="http://schemas.microsoft.com/office/drawing/2014/main" id="{00000000-0008-0000-0600-00001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68</xdr:row>
          <xdr:rowOff>123825</xdr:rowOff>
        </xdr:from>
        <xdr:to>
          <xdr:col>12</xdr:col>
          <xdr:colOff>161925</xdr:colOff>
          <xdr:row>72</xdr:row>
          <xdr:rowOff>104775</xdr:rowOff>
        </xdr:to>
        <xdr:sp macro="" textlink="">
          <xdr:nvSpPr>
            <xdr:cNvPr id="15385" name="Object 25" hidden="1">
              <a:extLst>
                <a:ext uri="{63B3BB69-23CF-44E3-9099-C40C66FF867C}">
                  <a14:compatExt spid="_x0000_s15385"/>
                </a:ext>
                <a:ext uri="{FF2B5EF4-FFF2-40B4-BE49-F238E27FC236}">
                  <a16:creationId xmlns:a16="http://schemas.microsoft.com/office/drawing/2014/main" id="{00000000-0008-0000-0600-00001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136</xdr:row>
          <xdr:rowOff>123825</xdr:rowOff>
        </xdr:from>
        <xdr:to>
          <xdr:col>12</xdr:col>
          <xdr:colOff>161925</xdr:colOff>
          <xdr:row>140</xdr:row>
          <xdr:rowOff>104775</xdr:rowOff>
        </xdr:to>
        <xdr:sp macro="" textlink="">
          <xdr:nvSpPr>
            <xdr:cNvPr id="15386" name="Object 26" hidden="1">
              <a:extLst>
                <a:ext uri="{63B3BB69-23CF-44E3-9099-C40C66FF867C}">
                  <a14:compatExt spid="_x0000_s15386"/>
                </a:ext>
                <a:ext uri="{FF2B5EF4-FFF2-40B4-BE49-F238E27FC236}">
                  <a16:creationId xmlns:a16="http://schemas.microsoft.com/office/drawing/2014/main" id="{00000000-0008-0000-0600-00001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136</xdr:row>
          <xdr:rowOff>123825</xdr:rowOff>
        </xdr:from>
        <xdr:to>
          <xdr:col>2</xdr:col>
          <xdr:colOff>161925</xdr:colOff>
          <xdr:row>140</xdr:row>
          <xdr:rowOff>104775</xdr:rowOff>
        </xdr:to>
        <xdr:sp macro="" textlink="">
          <xdr:nvSpPr>
            <xdr:cNvPr id="15387" name="Object 27" hidden="1">
              <a:extLst>
                <a:ext uri="{63B3BB69-23CF-44E3-9099-C40C66FF867C}">
                  <a14:compatExt spid="_x0000_s15387"/>
                </a:ext>
                <a:ext uri="{FF2B5EF4-FFF2-40B4-BE49-F238E27FC236}">
                  <a16:creationId xmlns:a16="http://schemas.microsoft.com/office/drawing/2014/main" id="{00000000-0008-0000-0600-00001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.bin"/><Relationship Id="rId3" Type="http://schemas.openxmlformats.org/officeDocument/2006/relationships/vmlDrawing" Target="../drawings/vmlDrawing2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3.bin"/><Relationship Id="rId5" Type="http://schemas.openxmlformats.org/officeDocument/2006/relationships/image" Target="../media/image1.emf"/><Relationship Id="rId10" Type="http://schemas.openxmlformats.org/officeDocument/2006/relationships/oleObject" Target="../embeddings/oleObject7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6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1.bin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10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1.emf"/><Relationship Id="rId10" Type="http://schemas.openxmlformats.org/officeDocument/2006/relationships/oleObject" Target="../embeddings/oleObject13.bin"/><Relationship Id="rId4" Type="http://schemas.openxmlformats.org/officeDocument/2006/relationships/oleObject" Target="../embeddings/oleObject8.bin"/><Relationship Id="rId9" Type="http://schemas.openxmlformats.org/officeDocument/2006/relationships/oleObject" Target="../embeddings/oleObject1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7.bin"/><Relationship Id="rId13" Type="http://schemas.openxmlformats.org/officeDocument/2006/relationships/oleObject" Target="../embeddings/oleObject22.bin"/><Relationship Id="rId3" Type="http://schemas.openxmlformats.org/officeDocument/2006/relationships/vmlDrawing" Target="../drawings/vmlDrawing4.vml"/><Relationship Id="rId7" Type="http://schemas.openxmlformats.org/officeDocument/2006/relationships/oleObject" Target="../embeddings/oleObject16.bin"/><Relationship Id="rId12" Type="http://schemas.openxmlformats.org/officeDocument/2006/relationships/oleObject" Target="../embeddings/oleObject21.bin"/><Relationship Id="rId2" Type="http://schemas.openxmlformats.org/officeDocument/2006/relationships/drawing" Target="../drawings/drawing4.xml"/><Relationship Id="rId16" Type="http://schemas.openxmlformats.org/officeDocument/2006/relationships/oleObject" Target="../embeddings/oleObject25.bin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5.bin"/><Relationship Id="rId11" Type="http://schemas.openxmlformats.org/officeDocument/2006/relationships/oleObject" Target="../embeddings/oleObject20.bin"/><Relationship Id="rId5" Type="http://schemas.openxmlformats.org/officeDocument/2006/relationships/image" Target="../media/image1.emf"/><Relationship Id="rId15" Type="http://schemas.openxmlformats.org/officeDocument/2006/relationships/oleObject" Target="../embeddings/oleObject24.bin"/><Relationship Id="rId10" Type="http://schemas.openxmlformats.org/officeDocument/2006/relationships/oleObject" Target="../embeddings/oleObject19.bin"/><Relationship Id="rId4" Type="http://schemas.openxmlformats.org/officeDocument/2006/relationships/oleObject" Target="../embeddings/oleObject14.bin"/><Relationship Id="rId9" Type="http://schemas.openxmlformats.org/officeDocument/2006/relationships/oleObject" Target="../embeddings/oleObject18.bin"/><Relationship Id="rId14" Type="http://schemas.openxmlformats.org/officeDocument/2006/relationships/oleObject" Target="../embeddings/oleObject2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9.bin"/><Relationship Id="rId13" Type="http://schemas.openxmlformats.org/officeDocument/2006/relationships/oleObject" Target="../embeddings/oleObject34.bin"/><Relationship Id="rId18" Type="http://schemas.openxmlformats.org/officeDocument/2006/relationships/oleObject" Target="../embeddings/oleObject39.bin"/><Relationship Id="rId3" Type="http://schemas.openxmlformats.org/officeDocument/2006/relationships/vmlDrawing" Target="../drawings/vmlDrawing5.vml"/><Relationship Id="rId21" Type="http://schemas.openxmlformats.org/officeDocument/2006/relationships/oleObject" Target="../embeddings/oleObject42.bin"/><Relationship Id="rId7" Type="http://schemas.openxmlformats.org/officeDocument/2006/relationships/oleObject" Target="../embeddings/oleObject28.bin"/><Relationship Id="rId12" Type="http://schemas.openxmlformats.org/officeDocument/2006/relationships/oleObject" Target="../embeddings/oleObject33.bin"/><Relationship Id="rId17" Type="http://schemas.openxmlformats.org/officeDocument/2006/relationships/oleObject" Target="../embeddings/oleObject38.bin"/><Relationship Id="rId2" Type="http://schemas.openxmlformats.org/officeDocument/2006/relationships/drawing" Target="../drawings/drawing5.xml"/><Relationship Id="rId16" Type="http://schemas.openxmlformats.org/officeDocument/2006/relationships/oleObject" Target="../embeddings/oleObject37.bin"/><Relationship Id="rId20" Type="http://schemas.openxmlformats.org/officeDocument/2006/relationships/oleObject" Target="../embeddings/oleObject41.bin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27.bin"/><Relationship Id="rId11" Type="http://schemas.openxmlformats.org/officeDocument/2006/relationships/oleObject" Target="../embeddings/oleObject32.bin"/><Relationship Id="rId5" Type="http://schemas.openxmlformats.org/officeDocument/2006/relationships/image" Target="../media/image1.emf"/><Relationship Id="rId15" Type="http://schemas.openxmlformats.org/officeDocument/2006/relationships/oleObject" Target="../embeddings/oleObject36.bin"/><Relationship Id="rId10" Type="http://schemas.openxmlformats.org/officeDocument/2006/relationships/oleObject" Target="../embeddings/oleObject31.bin"/><Relationship Id="rId19" Type="http://schemas.openxmlformats.org/officeDocument/2006/relationships/oleObject" Target="../embeddings/oleObject40.bin"/><Relationship Id="rId4" Type="http://schemas.openxmlformats.org/officeDocument/2006/relationships/oleObject" Target="../embeddings/oleObject26.bin"/><Relationship Id="rId9" Type="http://schemas.openxmlformats.org/officeDocument/2006/relationships/oleObject" Target="../embeddings/oleObject30.bin"/><Relationship Id="rId14" Type="http://schemas.openxmlformats.org/officeDocument/2006/relationships/oleObject" Target="../embeddings/oleObject35.bin"/><Relationship Id="rId22" Type="http://schemas.openxmlformats.org/officeDocument/2006/relationships/oleObject" Target="../embeddings/oleObject43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7.bin"/><Relationship Id="rId13" Type="http://schemas.openxmlformats.org/officeDocument/2006/relationships/oleObject" Target="../embeddings/oleObject52.bin"/><Relationship Id="rId18" Type="http://schemas.openxmlformats.org/officeDocument/2006/relationships/oleObject" Target="../embeddings/oleObject57.bin"/><Relationship Id="rId3" Type="http://schemas.openxmlformats.org/officeDocument/2006/relationships/vmlDrawing" Target="../drawings/vmlDrawing6.vml"/><Relationship Id="rId21" Type="http://schemas.openxmlformats.org/officeDocument/2006/relationships/oleObject" Target="../embeddings/oleObject60.bin"/><Relationship Id="rId7" Type="http://schemas.openxmlformats.org/officeDocument/2006/relationships/oleObject" Target="../embeddings/oleObject46.bin"/><Relationship Id="rId12" Type="http://schemas.openxmlformats.org/officeDocument/2006/relationships/oleObject" Target="../embeddings/oleObject51.bin"/><Relationship Id="rId17" Type="http://schemas.openxmlformats.org/officeDocument/2006/relationships/oleObject" Target="../embeddings/oleObject56.bin"/><Relationship Id="rId2" Type="http://schemas.openxmlformats.org/officeDocument/2006/relationships/drawing" Target="../drawings/drawing6.xml"/><Relationship Id="rId16" Type="http://schemas.openxmlformats.org/officeDocument/2006/relationships/oleObject" Target="../embeddings/oleObject55.bin"/><Relationship Id="rId20" Type="http://schemas.openxmlformats.org/officeDocument/2006/relationships/oleObject" Target="../embeddings/oleObject59.bin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oleObject45.bin"/><Relationship Id="rId11" Type="http://schemas.openxmlformats.org/officeDocument/2006/relationships/oleObject" Target="../embeddings/oleObject50.bin"/><Relationship Id="rId5" Type="http://schemas.openxmlformats.org/officeDocument/2006/relationships/image" Target="../media/image1.emf"/><Relationship Id="rId15" Type="http://schemas.openxmlformats.org/officeDocument/2006/relationships/oleObject" Target="../embeddings/oleObject54.bin"/><Relationship Id="rId10" Type="http://schemas.openxmlformats.org/officeDocument/2006/relationships/oleObject" Target="../embeddings/oleObject49.bin"/><Relationship Id="rId19" Type="http://schemas.openxmlformats.org/officeDocument/2006/relationships/oleObject" Target="../embeddings/oleObject58.bin"/><Relationship Id="rId4" Type="http://schemas.openxmlformats.org/officeDocument/2006/relationships/oleObject" Target="../embeddings/oleObject44.bin"/><Relationship Id="rId9" Type="http://schemas.openxmlformats.org/officeDocument/2006/relationships/oleObject" Target="../embeddings/oleObject48.bin"/><Relationship Id="rId14" Type="http://schemas.openxmlformats.org/officeDocument/2006/relationships/oleObject" Target="../embeddings/oleObject53.bin"/><Relationship Id="rId22" Type="http://schemas.openxmlformats.org/officeDocument/2006/relationships/oleObject" Target="../embeddings/oleObject6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233"/>
  <sheetViews>
    <sheetView topLeftCell="A110" zoomScale="80" zoomScaleNormal="80" workbookViewId="0">
      <selection activeCell="D176" sqref="D176"/>
    </sheetView>
  </sheetViews>
  <sheetFormatPr defaultColWidth="8.85546875" defaultRowHeight="15" x14ac:dyDescent="0.25"/>
  <cols>
    <col min="1" max="1" width="11.7109375" style="163" customWidth="1"/>
    <col min="2" max="9" width="10.7109375" style="163" customWidth="1"/>
    <col min="10" max="16384" width="8.85546875" style="163"/>
  </cols>
  <sheetData>
    <row r="1" spans="1:44" ht="11.1" customHeight="1" x14ac:dyDescent="0.25">
      <c r="A1" s="159"/>
      <c r="B1" s="160"/>
      <c r="C1" s="160"/>
      <c r="D1" s="160"/>
      <c r="E1" s="160"/>
      <c r="F1" s="160"/>
      <c r="G1" s="160"/>
      <c r="H1" s="161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</row>
    <row r="2" spans="1:44" ht="11.1" customHeight="1" x14ac:dyDescent="0.35">
      <c r="A2" s="164"/>
      <c r="B2" s="165"/>
      <c r="C2" s="165"/>
      <c r="D2" s="290" t="s">
        <v>27</v>
      </c>
      <c r="E2" s="290"/>
      <c r="F2" s="290"/>
      <c r="G2" s="290"/>
      <c r="H2" s="291"/>
      <c r="I2" s="166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</row>
    <row r="3" spans="1:44" ht="11.1" customHeight="1" x14ac:dyDescent="0.35">
      <c r="A3" s="164"/>
      <c r="B3" s="165"/>
      <c r="C3" s="165"/>
      <c r="D3" s="290"/>
      <c r="E3" s="290"/>
      <c r="F3" s="290"/>
      <c r="G3" s="290"/>
      <c r="H3" s="291"/>
      <c r="I3" s="166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</row>
    <row r="4" spans="1:44" ht="11.1" customHeight="1" x14ac:dyDescent="0.35">
      <c r="A4" s="164"/>
      <c r="B4" s="165"/>
      <c r="C4" s="165"/>
      <c r="D4" s="290"/>
      <c r="E4" s="290"/>
      <c r="F4" s="290"/>
      <c r="G4" s="290"/>
      <c r="H4" s="291"/>
      <c r="I4" s="166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</row>
    <row r="5" spans="1:44" ht="11.1" customHeight="1" thickBot="1" x14ac:dyDescent="0.3">
      <c r="A5" s="167"/>
      <c r="B5" s="168"/>
      <c r="C5" s="168"/>
      <c r="D5" s="168"/>
      <c r="E5" s="168"/>
      <c r="F5" s="168"/>
      <c r="G5" s="168"/>
      <c r="H5" s="169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</row>
    <row r="6" spans="1:44" ht="11.1" customHeight="1" thickBot="1" x14ac:dyDescent="0.3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</row>
    <row r="7" spans="1:44" ht="14.1" customHeight="1" x14ac:dyDescent="0.25">
      <c r="A7" s="286" t="s">
        <v>93</v>
      </c>
      <c r="B7" s="287"/>
      <c r="C7" s="287"/>
      <c r="D7" s="287"/>
      <c r="E7" s="160"/>
      <c r="F7" s="160"/>
      <c r="G7" s="160"/>
      <c r="H7" s="161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62"/>
      <c r="AP7" s="162"/>
      <c r="AQ7" s="162"/>
      <c r="AR7" s="162"/>
    </row>
    <row r="8" spans="1:44" ht="14.1" customHeight="1" thickBot="1" x14ac:dyDescent="0.3">
      <c r="A8" s="288"/>
      <c r="B8" s="289"/>
      <c r="C8" s="289"/>
      <c r="D8" s="289"/>
      <c r="E8" s="168"/>
      <c r="F8" s="168"/>
      <c r="G8" s="168"/>
      <c r="H8" s="169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</row>
    <row r="9" spans="1:44" ht="14.1" customHeight="1" thickBot="1" x14ac:dyDescent="0.3">
      <c r="A9" s="162"/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</row>
    <row r="10" spans="1:44" ht="14.1" customHeight="1" x14ac:dyDescent="0.25">
      <c r="A10" s="170" t="s">
        <v>29</v>
      </c>
      <c r="B10" s="171"/>
      <c r="C10" s="171"/>
      <c r="D10" s="171"/>
      <c r="E10" s="171"/>
      <c r="F10" s="171"/>
      <c r="G10" s="171"/>
      <c r="H10" s="161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</row>
    <row r="11" spans="1:44" ht="14.1" customHeight="1" x14ac:dyDescent="0.25">
      <c r="A11" s="172" t="s">
        <v>118</v>
      </c>
      <c r="B11" s="173"/>
      <c r="C11" s="173" t="s">
        <v>48</v>
      </c>
      <c r="D11" s="173"/>
      <c r="E11" s="173" t="s">
        <v>49</v>
      </c>
      <c r="F11" s="173"/>
      <c r="G11" s="173"/>
      <c r="H11" s="174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</row>
    <row r="12" spans="1:44" ht="14.1" customHeight="1" x14ac:dyDescent="0.25">
      <c r="A12" s="175"/>
      <c r="B12" s="173"/>
      <c r="C12" s="173"/>
      <c r="D12" s="285" t="s">
        <v>139</v>
      </c>
      <c r="E12" s="285" t="s">
        <v>131</v>
      </c>
      <c r="F12" s="285" t="s">
        <v>140</v>
      </c>
      <c r="G12" s="173"/>
      <c r="H12" s="174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</row>
    <row r="13" spans="1:44" ht="14.1" customHeight="1" x14ac:dyDescent="0.25">
      <c r="A13" s="176" t="s">
        <v>132</v>
      </c>
      <c r="B13" s="177"/>
      <c r="C13" s="178">
        <v>0.2</v>
      </c>
      <c r="D13" s="178">
        <v>0.15</v>
      </c>
      <c r="E13" s="178">
        <v>0.15</v>
      </c>
      <c r="F13" s="178">
        <v>0.7</v>
      </c>
      <c r="G13" s="179"/>
      <c r="H13" s="174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</row>
    <row r="14" spans="1:44" ht="14.1" customHeight="1" x14ac:dyDescent="0.25">
      <c r="A14" s="180" t="s">
        <v>133</v>
      </c>
      <c r="B14" s="181"/>
      <c r="C14" s="275">
        <v>0.2</v>
      </c>
      <c r="D14" s="275">
        <v>0.15</v>
      </c>
      <c r="E14" s="275">
        <v>0.15</v>
      </c>
      <c r="F14" s="275">
        <v>0.7</v>
      </c>
      <c r="G14" s="173"/>
      <c r="H14" s="174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</row>
    <row r="15" spans="1:44" ht="14.1" customHeight="1" x14ac:dyDescent="0.25">
      <c r="A15" s="182"/>
      <c r="B15" s="182"/>
      <c r="C15" s="182"/>
      <c r="D15" s="182"/>
      <c r="E15" s="182"/>
      <c r="F15" s="182"/>
      <c r="G15" s="182"/>
      <c r="H15" s="174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2"/>
      <c r="AE15" s="162"/>
      <c r="AF15" s="162"/>
      <c r="AG15" s="162"/>
      <c r="AH15" s="162"/>
      <c r="AI15" s="162"/>
      <c r="AJ15" s="162"/>
      <c r="AK15" s="162"/>
      <c r="AL15" s="162"/>
      <c r="AM15" s="162"/>
      <c r="AN15" s="162"/>
      <c r="AO15" s="162"/>
      <c r="AP15" s="162"/>
      <c r="AQ15" s="162"/>
      <c r="AR15" s="162"/>
    </row>
    <row r="16" spans="1:44" ht="14.1" customHeight="1" x14ac:dyDescent="0.25">
      <c r="A16" s="182"/>
      <c r="B16" s="182"/>
      <c r="C16" s="182"/>
      <c r="D16" s="182"/>
      <c r="E16" s="182"/>
      <c r="F16" s="182"/>
      <c r="G16" s="173"/>
      <c r="H16" s="174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  <c r="AF16" s="162"/>
      <c r="AG16" s="162"/>
      <c r="AH16" s="162"/>
      <c r="AI16" s="162"/>
      <c r="AJ16" s="162"/>
      <c r="AK16" s="162"/>
      <c r="AL16" s="162"/>
      <c r="AM16" s="162"/>
      <c r="AN16" s="162"/>
      <c r="AO16" s="162"/>
      <c r="AP16" s="162"/>
      <c r="AQ16" s="162"/>
      <c r="AR16" s="162"/>
    </row>
    <row r="17" spans="1:44" ht="14.1" customHeight="1" x14ac:dyDescent="0.25">
      <c r="A17" s="182"/>
      <c r="B17" s="182"/>
      <c r="C17" s="182"/>
      <c r="D17" s="182"/>
      <c r="E17" s="182"/>
      <c r="F17" s="182"/>
      <c r="G17" s="173"/>
      <c r="H17" s="174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62"/>
      <c r="AM17" s="162"/>
      <c r="AN17" s="162"/>
      <c r="AO17" s="162"/>
      <c r="AP17" s="162"/>
      <c r="AQ17" s="162"/>
      <c r="AR17" s="162"/>
    </row>
    <row r="18" spans="1:44" ht="14.1" customHeight="1" x14ac:dyDescent="0.25">
      <c r="A18" s="172" t="s">
        <v>30</v>
      </c>
      <c r="B18" s="173"/>
      <c r="C18" s="173"/>
      <c r="D18" s="183">
        <v>0.8</v>
      </c>
      <c r="E18" s="183">
        <v>0.65</v>
      </c>
      <c r="F18" s="183">
        <v>0.48</v>
      </c>
      <c r="G18" s="173"/>
      <c r="H18" s="174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</row>
    <row r="19" spans="1:44" ht="14.1" customHeight="1" thickBot="1" x14ac:dyDescent="0.3">
      <c r="A19" s="184"/>
      <c r="B19" s="185"/>
      <c r="C19" s="185"/>
      <c r="D19" s="185"/>
      <c r="E19" s="185"/>
      <c r="F19" s="185"/>
      <c r="G19" s="186"/>
      <c r="H19" s="187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</row>
    <row r="20" spans="1:44" ht="14.1" customHeight="1" thickBot="1" x14ac:dyDescent="0.3">
      <c r="A20" s="162"/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</row>
    <row r="21" spans="1:44" ht="14.1" customHeight="1" x14ac:dyDescent="0.25">
      <c r="A21" s="170" t="s">
        <v>50</v>
      </c>
      <c r="B21" s="188"/>
      <c r="C21" s="188"/>
      <c r="D21" s="160"/>
      <c r="E21" s="189"/>
      <c r="F21" s="190" t="s">
        <v>51</v>
      </c>
      <c r="G21" s="160"/>
      <c r="H21" s="161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Q21" s="162"/>
      <c r="AR21" s="162"/>
    </row>
    <row r="22" spans="1:44" ht="14.1" customHeight="1" x14ac:dyDescent="0.25">
      <c r="A22" s="191" t="s">
        <v>31</v>
      </c>
      <c r="B22" s="192">
        <v>65</v>
      </c>
      <c r="C22" s="193" t="s">
        <v>5</v>
      </c>
      <c r="D22" s="194">
        <v>1.1499999999999999</v>
      </c>
      <c r="E22" s="173"/>
      <c r="F22" s="191" t="str">
        <f>A22</f>
        <v>Apartments</v>
      </c>
      <c r="G22" s="192">
        <v>1530</v>
      </c>
      <c r="H22" s="195" t="s">
        <v>5</v>
      </c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</row>
    <row r="23" spans="1:44" ht="14.1" customHeight="1" x14ac:dyDescent="0.25">
      <c r="A23" s="191" t="s">
        <v>32</v>
      </c>
      <c r="B23" s="192">
        <v>75</v>
      </c>
      <c r="C23" s="193" t="s">
        <v>5</v>
      </c>
      <c r="D23" s="173" t="s">
        <v>42</v>
      </c>
      <c r="E23" s="173"/>
      <c r="F23" s="191" t="str">
        <f>A23</f>
        <v>2 bed houses</v>
      </c>
      <c r="G23" s="192">
        <v>1044</v>
      </c>
      <c r="H23" s="195" t="s">
        <v>5</v>
      </c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  <c r="AJ23" s="162"/>
      <c r="AK23" s="162"/>
      <c r="AL23" s="162"/>
      <c r="AM23" s="162"/>
      <c r="AN23" s="162"/>
      <c r="AO23" s="162"/>
      <c r="AP23" s="162"/>
      <c r="AQ23" s="162"/>
      <c r="AR23" s="162"/>
    </row>
    <row r="24" spans="1:44" ht="14.1" customHeight="1" x14ac:dyDescent="0.25">
      <c r="A24" s="191" t="s">
        <v>33</v>
      </c>
      <c r="B24" s="192">
        <v>90</v>
      </c>
      <c r="C24" s="193" t="s">
        <v>5</v>
      </c>
      <c r="D24" s="173"/>
      <c r="E24" s="173"/>
      <c r="F24" s="191" t="str">
        <f>A24</f>
        <v>3 Bed houses</v>
      </c>
      <c r="G24" s="192">
        <v>1044</v>
      </c>
      <c r="H24" s="195" t="s">
        <v>5</v>
      </c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  <c r="AK24" s="162"/>
      <c r="AL24" s="162"/>
      <c r="AM24" s="162"/>
      <c r="AN24" s="162"/>
      <c r="AO24" s="162"/>
      <c r="AP24" s="162"/>
      <c r="AQ24" s="162"/>
      <c r="AR24" s="162"/>
    </row>
    <row r="25" spans="1:44" ht="14.1" customHeight="1" x14ac:dyDescent="0.25">
      <c r="A25" s="191" t="s">
        <v>34</v>
      </c>
      <c r="B25" s="192">
        <v>120</v>
      </c>
      <c r="C25" s="193" t="s">
        <v>5</v>
      </c>
      <c r="D25" s="173"/>
      <c r="E25" s="173"/>
      <c r="F25" s="191" t="str">
        <f>A25</f>
        <v>4 bed houses</v>
      </c>
      <c r="G25" s="192">
        <v>1044</v>
      </c>
      <c r="H25" s="195" t="s">
        <v>5</v>
      </c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2"/>
      <c r="AB25" s="162"/>
      <c r="AC25" s="162"/>
      <c r="AD25" s="162"/>
      <c r="AE25" s="162"/>
      <c r="AF25" s="162"/>
      <c r="AG25" s="162"/>
      <c r="AH25" s="162"/>
      <c r="AI25" s="162"/>
      <c r="AJ25" s="162"/>
      <c r="AK25" s="162"/>
      <c r="AL25" s="162"/>
      <c r="AM25" s="162"/>
      <c r="AN25" s="162"/>
      <c r="AO25" s="162"/>
      <c r="AP25" s="162"/>
      <c r="AQ25" s="162"/>
      <c r="AR25" s="162"/>
    </row>
    <row r="26" spans="1:44" ht="14.1" customHeight="1" x14ac:dyDescent="0.25">
      <c r="A26" s="191" t="s">
        <v>35</v>
      </c>
      <c r="B26" s="196">
        <v>150</v>
      </c>
      <c r="C26" s="193" t="s">
        <v>5</v>
      </c>
      <c r="D26" s="173"/>
      <c r="E26" s="173"/>
      <c r="F26" s="191" t="str">
        <f>A26</f>
        <v>5 bed house</v>
      </c>
      <c r="G26" s="192">
        <v>1044</v>
      </c>
      <c r="H26" s="195" t="s">
        <v>5</v>
      </c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162"/>
      <c r="AL26" s="162"/>
      <c r="AM26" s="162"/>
      <c r="AN26" s="162"/>
      <c r="AO26" s="162"/>
      <c r="AP26" s="162"/>
      <c r="AQ26" s="162"/>
      <c r="AR26" s="162"/>
    </row>
    <row r="27" spans="1:44" ht="14.1" customHeight="1" thickBot="1" x14ac:dyDescent="0.3">
      <c r="A27" s="197"/>
      <c r="B27" s="186"/>
      <c r="C27" s="186"/>
      <c r="D27" s="186"/>
      <c r="E27" s="186"/>
      <c r="F27" s="186"/>
      <c r="G27" s="186"/>
      <c r="H27" s="187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</row>
    <row r="28" spans="1:44" ht="14.1" customHeight="1" thickBot="1" x14ac:dyDescent="0.3">
      <c r="A28" s="162"/>
      <c r="B28" s="16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  <c r="AM28" s="162"/>
      <c r="AN28" s="162"/>
      <c r="AO28" s="162"/>
      <c r="AP28" s="162"/>
      <c r="AQ28" s="162"/>
      <c r="AR28" s="162"/>
    </row>
    <row r="29" spans="1:44" ht="14.1" customHeight="1" x14ac:dyDescent="0.25">
      <c r="A29" s="170" t="e">
        <f>D10*E11*Assumptions!$C$227</f>
        <v>#VALUE!</v>
      </c>
      <c r="B29" s="198"/>
      <c r="C29" s="198"/>
      <c r="D29" s="198"/>
      <c r="E29" s="198"/>
      <c r="F29" s="198"/>
      <c r="G29" s="198"/>
      <c r="H29" s="199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162"/>
      <c r="AG29" s="162"/>
      <c r="AH29" s="162"/>
      <c r="AI29" s="162"/>
      <c r="AJ29" s="162"/>
      <c r="AK29" s="162"/>
      <c r="AL29" s="162"/>
      <c r="AM29" s="162"/>
      <c r="AN29" s="162"/>
      <c r="AO29" s="162"/>
      <c r="AP29" s="162"/>
      <c r="AQ29" s="162"/>
      <c r="AR29" s="162"/>
    </row>
    <row r="30" spans="1:44" ht="14.1" customHeight="1" x14ac:dyDescent="0.25">
      <c r="A30" s="172" t="s">
        <v>119</v>
      </c>
      <c r="B30" s="173"/>
      <c r="C30" s="173"/>
      <c r="D30" s="173"/>
      <c r="E30" s="173" t="s">
        <v>40</v>
      </c>
      <c r="F30" s="173"/>
      <c r="G30" s="173"/>
      <c r="H30" s="174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62"/>
      <c r="AF30" s="162"/>
      <c r="AG30" s="162"/>
      <c r="AH30" s="162"/>
      <c r="AI30" s="162"/>
      <c r="AJ30" s="162"/>
      <c r="AK30" s="162"/>
      <c r="AL30" s="162"/>
      <c r="AM30" s="162"/>
      <c r="AN30" s="162"/>
      <c r="AO30" s="162"/>
      <c r="AP30" s="162"/>
      <c r="AQ30" s="162"/>
      <c r="AR30" s="162"/>
    </row>
    <row r="31" spans="1:44" ht="14.1" customHeight="1" x14ac:dyDescent="0.25">
      <c r="A31" s="175"/>
      <c r="B31" s="182"/>
      <c r="C31" s="200" t="s">
        <v>36</v>
      </c>
      <c r="D31" s="200" t="s">
        <v>41</v>
      </c>
      <c r="E31" s="200" t="s">
        <v>37</v>
      </c>
      <c r="F31" s="200" t="s">
        <v>38</v>
      </c>
      <c r="G31" s="200" t="s">
        <v>39</v>
      </c>
      <c r="H31" s="201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  <c r="AF31" s="162"/>
      <c r="AG31" s="162"/>
      <c r="AH31" s="162"/>
      <c r="AI31" s="162"/>
      <c r="AJ31" s="162"/>
      <c r="AK31" s="162"/>
      <c r="AL31" s="162"/>
      <c r="AM31" s="162"/>
      <c r="AN31" s="162"/>
      <c r="AO31" s="162"/>
      <c r="AP31" s="162"/>
      <c r="AQ31" s="162"/>
      <c r="AR31" s="162"/>
    </row>
    <row r="32" spans="1:44" ht="14.1" customHeight="1" x14ac:dyDescent="0.25">
      <c r="A32" s="176" t="str">
        <f>A13</f>
        <v xml:space="preserve">Low Value </v>
      </c>
      <c r="B32" s="177"/>
      <c r="C32" s="202">
        <v>1750</v>
      </c>
      <c r="D32" s="202">
        <v>1900</v>
      </c>
      <c r="E32" s="202">
        <v>1850</v>
      </c>
      <c r="F32" s="202">
        <v>1850</v>
      </c>
      <c r="G32" s="202">
        <v>1800</v>
      </c>
      <c r="H32" s="174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  <c r="AJ32" s="162"/>
      <c r="AK32" s="162"/>
      <c r="AL32" s="162"/>
      <c r="AM32" s="162"/>
      <c r="AN32" s="162"/>
      <c r="AO32" s="162"/>
      <c r="AP32" s="162"/>
      <c r="AQ32" s="162"/>
      <c r="AR32" s="162"/>
    </row>
    <row r="33" spans="1:44" ht="14.1" customHeight="1" x14ac:dyDescent="0.25">
      <c r="A33" s="180" t="str">
        <f>A14</f>
        <v>High Value</v>
      </c>
      <c r="B33" s="181"/>
      <c r="C33" s="276">
        <v>1850</v>
      </c>
      <c r="D33" s="276">
        <v>2250</v>
      </c>
      <c r="E33" s="276">
        <v>2200</v>
      </c>
      <c r="F33" s="276">
        <v>2200</v>
      </c>
      <c r="G33" s="276">
        <v>2150</v>
      </c>
      <c r="H33" s="174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F33" s="162"/>
      <c r="AG33" s="162"/>
      <c r="AH33" s="162"/>
      <c r="AI33" s="162"/>
      <c r="AJ33" s="162"/>
      <c r="AK33" s="162"/>
      <c r="AL33" s="162"/>
      <c r="AM33" s="162"/>
      <c r="AN33" s="162"/>
      <c r="AO33" s="162"/>
      <c r="AP33" s="162"/>
      <c r="AQ33" s="162"/>
      <c r="AR33" s="162"/>
    </row>
    <row r="34" spans="1:44" ht="14.1" customHeight="1" x14ac:dyDescent="0.25">
      <c r="A34" s="274"/>
      <c r="B34" s="182"/>
      <c r="C34" s="182"/>
      <c r="D34" s="182"/>
      <c r="E34" s="182"/>
      <c r="F34" s="182"/>
      <c r="G34" s="182"/>
      <c r="H34" s="174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2"/>
      <c r="AQ34" s="162"/>
      <c r="AR34" s="162"/>
    </row>
    <row r="35" spans="1:44" ht="14.1" customHeight="1" x14ac:dyDescent="0.25">
      <c r="A35" s="274"/>
      <c r="B35" s="182"/>
      <c r="C35" s="182"/>
      <c r="D35" s="182"/>
      <c r="E35" s="182"/>
      <c r="F35" s="182"/>
      <c r="G35" s="182"/>
      <c r="H35" s="174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162"/>
      <c r="AB35" s="162"/>
      <c r="AC35" s="162"/>
      <c r="AD35" s="162"/>
      <c r="AE35" s="162"/>
      <c r="AF35" s="162"/>
      <c r="AG35" s="162"/>
      <c r="AH35" s="162"/>
      <c r="AI35" s="162"/>
      <c r="AJ35" s="162"/>
      <c r="AK35" s="162"/>
      <c r="AL35" s="162"/>
      <c r="AM35" s="162"/>
      <c r="AN35" s="162"/>
      <c r="AO35" s="162"/>
      <c r="AP35" s="162"/>
      <c r="AQ35" s="162"/>
      <c r="AR35" s="162"/>
    </row>
    <row r="36" spans="1:44" ht="14.1" customHeight="1" x14ac:dyDescent="0.25">
      <c r="A36" s="182"/>
      <c r="B36" s="182"/>
      <c r="C36" s="182"/>
      <c r="D36" s="182"/>
      <c r="E36" s="182"/>
      <c r="F36" s="182"/>
      <c r="G36" s="182"/>
      <c r="H36" s="174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2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  <c r="AP36" s="162"/>
      <c r="AQ36" s="162"/>
      <c r="AR36" s="162"/>
    </row>
    <row r="37" spans="1:44" ht="14.1" customHeight="1" thickBot="1" x14ac:dyDescent="0.3">
      <c r="A37" s="197"/>
      <c r="B37" s="186"/>
      <c r="C37" s="186"/>
      <c r="D37" s="186"/>
      <c r="E37" s="186"/>
      <c r="F37" s="186"/>
      <c r="G37" s="186"/>
      <c r="H37" s="187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62"/>
      <c r="AK37" s="162"/>
      <c r="AL37" s="162"/>
      <c r="AM37" s="162"/>
      <c r="AN37" s="162"/>
      <c r="AO37" s="162"/>
      <c r="AP37" s="162"/>
      <c r="AQ37" s="162"/>
      <c r="AR37" s="162"/>
    </row>
    <row r="38" spans="1:44" ht="14.1" customHeight="1" thickBot="1" x14ac:dyDescent="0.3">
      <c r="A38" s="162"/>
      <c r="B38" s="162"/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62"/>
      <c r="AM38" s="162"/>
      <c r="AN38" s="162"/>
      <c r="AO38" s="162"/>
      <c r="AP38" s="162"/>
      <c r="AQ38" s="162"/>
      <c r="AR38" s="162"/>
    </row>
    <row r="39" spans="1:44" ht="14.1" customHeight="1" x14ac:dyDescent="0.25">
      <c r="A39" s="203" t="s">
        <v>52</v>
      </c>
      <c r="B39" s="190"/>
      <c r="C39" s="190"/>
      <c r="D39" s="190"/>
      <c r="E39" s="190"/>
      <c r="F39" s="190"/>
      <c r="G39" s="190"/>
      <c r="H39" s="204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2"/>
      <c r="AK39" s="162"/>
      <c r="AL39" s="162"/>
      <c r="AM39" s="162"/>
      <c r="AN39" s="162"/>
      <c r="AO39" s="162"/>
      <c r="AP39" s="162"/>
      <c r="AQ39" s="162"/>
      <c r="AR39" s="162"/>
    </row>
    <row r="40" spans="1:44" ht="14.1" customHeight="1" x14ac:dyDescent="0.25">
      <c r="A40" s="205" t="s">
        <v>11</v>
      </c>
      <c r="B40" s="206"/>
      <c r="C40" s="206"/>
      <c r="D40" s="206"/>
      <c r="E40" s="207"/>
      <c r="F40" s="193" t="s">
        <v>43</v>
      </c>
      <c r="G40" s="206"/>
      <c r="H40" s="208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2"/>
      <c r="AK40" s="162"/>
      <c r="AL40" s="162"/>
      <c r="AM40" s="162"/>
      <c r="AN40" s="162"/>
      <c r="AO40" s="162"/>
      <c r="AP40" s="162"/>
      <c r="AQ40" s="162"/>
      <c r="AR40" s="162"/>
    </row>
    <row r="41" spans="1:44" ht="14.1" customHeight="1" x14ac:dyDescent="0.25">
      <c r="A41" s="205" t="s">
        <v>12</v>
      </c>
      <c r="B41" s="209"/>
      <c r="C41" s="209"/>
      <c r="D41" s="209"/>
      <c r="E41" s="210">
        <v>0.08</v>
      </c>
      <c r="F41" s="193" t="s">
        <v>44</v>
      </c>
      <c r="G41" s="209"/>
      <c r="H41" s="211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2"/>
      <c r="AK41" s="162"/>
      <c r="AL41" s="162"/>
      <c r="AM41" s="162"/>
      <c r="AN41" s="162"/>
      <c r="AO41" s="162"/>
      <c r="AP41" s="162"/>
      <c r="AQ41" s="162"/>
      <c r="AR41" s="162"/>
    </row>
    <row r="42" spans="1:44" ht="14.1" customHeight="1" x14ac:dyDescent="0.25">
      <c r="A42" s="205" t="s">
        <v>14</v>
      </c>
      <c r="B42" s="209"/>
      <c r="C42" s="209"/>
      <c r="D42" s="209"/>
      <c r="E42" s="210">
        <v>5.0000000000000001E-3</v>
      </c>
      <c r="F42" s="193" t="s">
        <v>15</v>
      </c>
      <c r="G42" s="209"/>
      <c r="H42" s="211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2"/>
      <c r="AK42" s="162"/>
      <c r="AL42" s="162"/>
      <c r="AM42" s="162"/>
      <c r="AN42" s="162"/>
      <c r="AO42" s="162"/>
      <c r="AP42" s="162"/>
      <c r="AQ42" s="162"/>
      <c r="AR42" s="162"/>
    </row>
    <row r="43" spans="1:44" ht="14.1" customHeight="1" x14ac:dyDescent="0.25">
      <c r="A43" s="205" t="s">
        <v>16</v>
      </c>
      <c r="B43" s="209"/>
      <c r="C43" s="209"/>
      <c r="D43" s="209"/>
      <c r="E43" s="210">
        <v>1.0999999999999999E-2</v>
      </c>
      <c r="F43" s="193" t="s">
        <v>44</v>
      </c>
      <c r="G43" s="209"/>
      <c r="H43" s="211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62"/>
      <c r="AK43" s="162"/>
      <c r="AL43" s="162"/>
      <c r="AM43" s="162"/>
      <c r="AN43" s="162"/>
      <c r="AO43" s="162"/>
      <c r="AP43" s="162"/>
      <c r="AQ43" s="162"/>
      <c r="AR43" s="162"/>
    </row>
    <row r="44" spans="1:44" ht="14.1" customHeight="1" x14ac:dyDescent="0.25">
      <c r="A44" s="205" t="s">
        <v>17</v>
      </c>
      <c r="B44" s="209"/>
      <c r="C44" s="209"/>
      <c r="D44" s="209"/>
      <c r="E44" s="210">
        <v>0.02</v>
      </c>
      <c r="F44" s="193" t="s">
        <v>45</v>
      </c>
      <c r="G44" s="209"/>
      <c r="H44" s="211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2"/>
    </row>
    <row r="45" spans="1:44" ht="14.1" customHeight="1" x14ac:dyDescent="0.25">
      <c r="A45" s="205" t="s">
        <v>18</v>
      </c>
      <c r="B45" s="209"/>
      <c r="C45" s="212"/>
      <c r="D45" s="209"/>
      <c r="E45" s="210">
        <v>0.05</v>
      </c>
      <c r="F45" s="193" t="s">
        <v>44</v>
      </c>
      <c r="G45" s="209"/>
      <c r="H45" s="211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2"/>
      <c r="AJ45" s="162"/>
      <c r="AK45" s="162"/>
      <c r="AL45" s="162"/>
      <c r="AM45" s="162"/>
      <c r="AN45" s="162"/>
      <c r="AO45" s="162"/>
      <c r="AP45" s="162"/>
      <c r="AQ45" s="162"/>
      <c r="AR45" s="162"/>
    </row>
    <row r="46" spans="1:44" ht="14.1" customHeight="1" x14ac:dyDescent="0.25">
      <c r="A46" s="205" t="s">
        <v>19</v>
      </c>
      <c r="B46" s="206"/>
      <c r="C46" s="206"/>
      <c r="D46" s="206"/>
      <c r="E46" s="213">
        <v>1729</v>
      </c>
      <c r="F46" s="193" t="s">
        <v>113</v>
      </c>
      <c r="G46" s="206"/>
      <c r="H46" s="208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  <c r="AF46" s="162"/>
      <c r="AG46" s="162"/>
      <c r="AH46" s="162"/>
      <c r="AI46" s="162"/>
      <c r="AJ46" s="162"/>
      <c r="AK46" s="162"/>
      <c r="AL46" s="162"/>
      <c r="AM46" s="162"/>
      <c r="AN46" s="162"/>
      <c r="AO46" s="162"/>
      <c r="AP46" s="162"/>
      <c r="AQ46" s="162"/>
      <c r="AR46" s="162"/>
    </row>
    <row r="47" spans="1:44" ht="14.1" customHeight="1" x14ac:dyDescent="0.25">
      <c r="A47" s="205" t="s">
        <v>20</v>
      </c>
      <c r="B47" s="209"/>
      <c r="C47" s="210">
        <v>0.05</v>
      </c>
      <c r="D47" s="214">
        <v>12</v>
      </c>
      <c r="E47" s="193" t="s">
        <v>47</v>
      </c>
      <c r="F47" s="209"/>
      <c r="G47" s="196">
        <v>6</v>
      </c>
      <c r="H47" s="195" t="s">
        <v>92</v>
      </c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  <c r="AA47" s="162"/>
      <c r="AB47" s="162"/>
      <c r="AC47" s="162"/>
      <c r="AD47" s="162"/>
      <c r="AE47" s="162"/>
      <c r="AF47" s="162"/>
      <c r="AG47" s="162"/>
      <c r="AH47" s="162"/>
      <c r="AI47" s="162"/>
      <c r="AJ47" s="162"/>
      <c r="AK47" s="162"/>
      <c r="AL47" s="162"/>
      <c r="AM47" s="162"/>
      <c r="AN47" s="162"/>
      <c r="AO47" s="162"/>
      <c r="AP47" s="162"/>
      <c r="AQ47" s="162"/>
      <c r="AR47" s="162"/>
    </row>
    <row r="48" spans="1:44" ht="14.1" customHeight="1" x14ac:dyDescent="0.25">
      <c r="A48" s="205" t="s">
        <v>22</v>
      </c>
      <c r="B48" s="209"/>
      <c r="C48" s="210">
        <v>0.01</v>
      </c>
      <c r="D48" s="193" t="s">
        <v>23</v>
      </c>
      <c r="E48" s="209"/>
      <c r="F48" s="209"/>
      <c r="G48" s="209"/>
      <c r="H48" s="211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  <c r="AB48" s="162"/>
      <c r="AC48" s="162"/>
      <c r="AD48" s="162"/>
      <c r="AE48" s="162"/>
      <c r="AF48" s="162"/>
      <c r="AG48" s="162"/>
      <c r="AH48" s="162"/>
      <c r="AI48" s="162"/>
      <c r="AJ48" s="162"/>
      <c r="AK48" s="162"/>
      <c r="AL48" s="162"/>
      <c r="AM48" s="162"/>
      <c r="AN48" s="162"/>
      <c r="AO48" s="162"/>
      <c r="AP48" s="162"/>
      <c r="AQ48" s="162"/>
      <c r="AR48" s="162"/>
    </row>
    <row r="49" spans="1:44" ht="14.1" customHeight="1" x14ac:dyDescent="0.25">
      <c r="A49" s="205" t="s">
        <v>24</v>
      </c>
      <c r="B49" s="209"/>
      <c r="C49" s="215" t="s">
        <v>104</v>
      </c>
      <c r="D49" s="210">
        <v>0.2</v>
      </c>
      <c r="E49" s="193" t="s">
        <v>25</v>
      </c>
      <c r="F49" s="215" t="s">
        <v>105</v>
      </c>
      <c r="G49" s="216">
        <v>0.06</v>
      </c>
      <c r="H49" s="195" t="s">
        <v>25</v>
      </c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2"/>
      <c r="AK49" s="162"/>
      <c r="AL49" s="162"/>
      <c r="AM49" s="162"/>
      <c r="AN49" s="162"/>
      <c r="AO49" s="162"/>
      <c r="AP49" s="162"/>
      <c r="AQ49" s="162"/>
      <c r="AR49" s="162"/>
    </row>
    <row r="50" spans="1:44" ht="14.1" customHeight="1" thickBot="1" x14ac:dyDescent="0.3">
      <c r="A50" s="197"/>
      <c r="B50" s="186"/>
      <c r="C50" s="186"/>
      <c r="D50" s="186"/>
      <c r="E50" s="186"/>
      <c r="F50" s="186"/>
      <c r="G50" s="186"/>
      <c r="H50" s="187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  <c r="AA50" s="162"/>
      <c r="AB50" s="162"/>
      <c r="AC50" s="162"/>
      <c r="AD50" s="162"/>
      <c r="AE50" s="162"/>
      <c r="AF50" s="162"/>
      <c r="AG50" s="162"/>
      <c r="AH50" s="162"/>
      <c r="AI50" s="162"/>
      <c r="AJ50" s="162"/>
      <c r="AK50" s="162"/>
      <c r="AL50" s="162"/>
      <c r="AM50" s="162"/>
      <c r="AN50" s="162"/>
      <c r="AO50" s="162"/>
      <c r="AP50" s="162"/>
      <c r="AQ50" s="162"/>
      <c r="AR50" s="162"/>
    </row>
    <row r="51" spans="1:44" ht="14.1" customHeight="1" x14ac:dyDescent="0.25">
      <c r="A51" s="162"/>
      <c r="B51" s="162"/>
      <c r="C51" s="162"/>
      <c r="D51" s="162"/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62"/>
      <c r="Y51" s="162"/>
      <c r="Z51" s="162"/>
      <c r="AA51" s="162"/>
      <c r="AB51" s="162"/>
      <c r="AC51" s="162"/>
      <c r="AD51" s="162"/>
      <c r="AE51" s="162"/>
      <c r="AF51" s="162"/>
      <c r="AG51" s="162"/>
      <c r="AH51" s="162"/>
      <c r="AI51" s="162"/>
      <c r="AJ51" s="162"/>
      <c r="AK51" s="162"/>
      <c r="AL51" s="162"/>
      <c r="AM51" s="162"/>
      <c r="AN51" s="162"/>
      <c r="AO51" s="162"/>
      <c r="AP51" s="162"/>
      <c r="AQ51" s="162"/>
      <c r="AR51" s="162"/>
    </row>
    <row r="52" spans="1:44" ht="14.1" customHeight="1" x14ac:dyDescent="0.25">
      <c r="A52" s="162"/>
      <c r="B52" s="162"/>
      <c r="C52" s="162"/>
      <c r="D52" s="162"/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  <c r="Y52" s="162"/>
      <c r="Z52" s="162"/>
      <c r="AA52" s="162"/>
      <c r="AB52" s="162"/>
      <c r="AC52" s="162"/>
      <c r="AD52" s="162"/>
      <c r="AE52" s="162"/>
      <c r="AF52" s="162"/>
      <c r="AG52" s="162"/>
      <c r="AH52" s="162"/>
      <c r="AI52" s="162"/>
      <c r="AJ52" s="162"/>
      <c r="AK52" s="162"/>
      <c r="AL52" s="162"/>
      <c r="AM52" s="162"/>
      <c r="AN52" s="162"/>
      <c r="AO52" s="162"/>
      <c r="AP52" s="162"/>
      <c r="AQ52" s="162"/>
      <c r="AR52" s="162"/>
    </row>
    <row r="53" spans="1:44" ht="14.1" customHeight="1" x14ac:dyDescent="0.25">
      <c r="A53" s="162"/>
      <c r="B53" s="162"/>
      <c r="C53" s="162"/>
      <c r="D53" s="162"/>
      <c r="E53" s="162"/>
      <c r="F53" s="162"/>
      <c r="G53" s="162"/>
      <c r="H53" s="162"/>
      <c r="I53" s="162"/>
      <c r="J53" s="162"/>
      <c r="K53" s="162"/>
      <c r="L53" s="162"/>
      <c r="M53" s="162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162"/>
      <c r="Y53" s="162"/>
      <c r="Z53" s="162"/>
      <c r="AA53" s="162"/>
      <c r="AB53" s="162"/>
      <c r="AC53" s="162"/>
      <c r="AD53" s="162"/>
      <c r="AE53" s="162"/>
      <c r="AF53" s="162"/>
      <c r="AG53" s="162"/>
      <c r="AH53" s="162"/>
      <c r="AI53" s="162"/>
      <c r="AJ53" s="162"/>
      <c r="AK53" s="162"/>
      <c r="AL53" s="162"/>
      <c r="AM53" s="162"/>
      <c r="AN53" s="162"/>
      <c r="AO53" s="162"/>
      <c r="AP53" s="162"/>
      <c r="AQ53" s="162"/>
      <c r="AR53" s="162"/>
    </row>
    <row r="54" spans="1:44" ht="14.1" customHeight="1" x14ac:dyDescent="0.25">
      <c r="A54" s="162"/>
      <c r="B54" s="162"/>
      <c r="C54" s="162"/>
      <c r="D54" s="162"/>
      <c r="E54" s="162"/>
      <c r="F54" s="162"/>
      <c r="G54" s="162"/>
      <c r="H54" s="162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162"/>
      <c r="Y54" s="162"/>
      <c r="Z54" s="162"/>
      <c r="AA54" s="162"/>
      <c r="AB54" s="162"/>
      <c r="AC54" s="162"/>
      <c r="AD54" s="162"/>
      <c r="AE54" s="162"/>
      <c r="AF54" s="162"/>
      <c r="AG54" s="162"/>
      <c r="AH54" s="162"/>
      <c r="AI54" s="162"/>
      <c r="AJ54" s="162"/>
      <c r="AK54" s="162"/>
      <c r="AL54" s="162"/>
      <c r="AM54" s="162"/>
      <c r="AN54" s="162"/>
      <c r="AO54" s="162"/>
      <c r="AP54" s="162"/>
      <c r="AQ54" s="162"/>
      <c r="AR54" s="162"/>
    </row>
    <row r="55" spans="1:44" ht="14.1" customHeight="1" thickBot="1" x14ac:dyDescent="0.3">
      <c r="A55" s="162"/>
      <c r="B55" s="162"/>
      <c r="C55" s="162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2"/>
      <c r="AB55" s="162"/>
      <c r="AC55" s="162"/>
      <c r="AD55" s="162"/>
      <c r="AE55" s="162"/>
      <c r="AF55" s="162"/>
      <c r="AG55" s="162"/>
      <c r="AH55" s="162"/>
      <c r="AI55" s="162"/>
      <c r="AJ55" s="162"/>
      <c r="AK55" s="162"/>
      <c r="AL55" s="162"/>
      <c r="AM55" s="162"/>
      <c r="AN55" s="162"/>
      <c r="AO55" s="162"/>
      <c r="AP55" s="162"/>
      <c r="AQ55" s="162"/>
      <c r="AR55" s="162"/>
    </row>
    <row r="56" spans="1:44" ht="12" customHeight="1" x14ac:dyDescent="0.25">
      <c r="A56" s="286" t="s">
        <v>80</v>
      </c>
      <c r="B56" s="287"/>
      <c r="C56" s="287"/>
      <c r="D56" s="287"/>
      <c r="E56" s="287"/>
      <c r="F56" s="287"/>
      <c r="G56" s="160"/>
      <c r="H56" s="161"/>
      <c r="I56" s="162"/>
      <c r="J56" s="162"/>
      <c r="K56" s="162"/>
      <c r="L56" s="162"/>
      <c r="M56" s="162"/>
      <c r="N56" s="162"/>
      <c r="O56" s="162"/>
      <c r="P56" s="162"/>
      <c r="Q56" s="162"/>
      <c r="R56" s="162"/>
      <c r="S56" s="162"/>
      <c r="T56" s="162"/>
      <c r="U56" s="162"/>
      <c r="V56" s="162"/>
      <c r="W56" s="162"/>
      <c r="X56" s="162"/>
      <c r="Y56" s="162"/>
      <c r="Z56" s="162"/>
      <c r="AA56" s="162"/>
      <c r="AB56" s="162"/>
      <c r="AC56" s="162"/>
      <c r="AD56" s="162"/>
      <c r="AE56" s="162"/>
      <c r="AF56" s="162"/>
      <c r="AG56" s="162"/>
      <c r="AH56" s="162"/>
      <c r="AI56" s="162"/>
      <c r="AJ56" s="162"/>
      <c r="AK56" s="162"/>
      <c r="AL56" s="162"/>
      <c r="AM56" s="162"/>
      <c r="AN56" s="162"/>
      <c r="AO56" s="162"/>
      <c r="AP56" s="162"/>
      <c r="AQ56" s="162"/>
      <c r="AR56" s="162"/>
    </row>
    <row r="57" spans="1:44" ht="14.1" customHeight="1" thickBot="1" x14ac:dyDescent="0.3">
      <c r="A57" s="288"/>
      <c r="B57" s="289"/>
      <c r="C57" s="289"/>
      <c r="D57" s="289"/>
      <c r="E57" s="289"/>
      <c r="F57" s="289"/>
      <c r="G57" s="168"/>
      <c r="H57" s="169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62"/>
      <c r="AB57" s="162"/>
      <c r="AC57" s="162"/>
      <c r="AD57" s="162"/>
      <c r="AE57" s="162"/>
      <c r="AF57" s="162"/>
      <c r="AG57" s="162"/>
      <c r="AH57" s="162"/>
      <c r="AI57" s="162"/>
      <c r="AJ57" s="162"/>
      <c r="AK57" s="162"/>
      <c r="AL57" s="162"/>
      <c r="AM57" s="162"/>
      <c r="AN57" s="162"/>
      <c r="AO57" s="162"/>
      <c r="AP57" s="162"/>
      <c r="AQ57" s="162"/>
      <c r="AR57" s="162"/>
    </row>
    <row r="58" spans="1:44" ht="14.1" customHeight="1" thickBot="1" x14ac:dyDescent="0.3"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62"/>
      <c r="Z58" s="162"/>
      <c r="AA58" s="162"/>
      <c r="AB58" s="162"/>
      <c r="AC58" s="162"/>
      <c r="AD58" s="162"/>
      <c r="AE58" s="162"/>
      <c r="AF58" s="162"/>
      <c r="AG58" s="162"/>
      <c r="AH58" s="162"/>
      <c r="AI58" s="162"/>
      <c r="AJ58" s="162"/>
      <c r="AK58" s="162"/>
      <c r="AL58" s="162"/>
      <c r="AM58" s="162"/>
      <c r="AN58" s="162"/>
      <c r="AO58" s="162"/>
      <c r="AP58" s="162"/>
      <c r="AQ58" s="162"/>
      <c r="AR58" s="162"/>
    </row>
    <row r="59" spans="1:44" ht="14.1" customHeight="1" x14ac:dyDescent="0.25">
      <c r="A59" s="170" t="s">
        <v>110</v>
      </c>
      <c r="B59" s="189"/>
      <c r="C59" s="189"/>
      <c r="D59" s="189"/>
      <c r="E59" s="189"/>
      <c r="F59" s="189"/>
      <c r="G59" s="189"/>
      <c r="H59" s="217"/>
      <c r="I59" s="162"/>
      <c r="J59" s="162"/>
      <c r="K59" s="162"/>
      <c r="L59" s="162"/>
      <c r="M59" s="162"/>
      <c r="N59" s="162"/>
      <c r="O59" s="162"/>
      <c r="P59" s="162"/>
      <c r="Q59" s="162"/>
      <c r="R59" s="162"/>
      <c r="S59" s="162"/>
      <c r="T59" s="162"/>
      <c r="U59" s="162"/>
      <c r="V59" s="162"/>
      <c r="W59" s="162"/>
      <c r="X59" s="162"/>
      <c r="Y59" s="162"/>
      <c r="Z59" s="162"/>
      <c r="AA59" s="162"/>
      <c r="AB59" s="162"/>
      <c r="AC59" s="162"/>
      <c r="AD59" s="162"/>
      <c r="AE59" s="162"/>
      <c r="AF59" s="162"/>
      <c r="AG59" s="162"/>
      <c r="AH59" s="162"/>
      <c r="AI59" s="162"/>
      <c r="AJ59" s="162"/>
      <c r="AK59" s="162"/>
      <c r="AL59" s="162"/>
      <c r="AM59" s="162"/>
      <c r="AN59" s="162"/>
      <c r="AO59" s="162"/>
      <c r="AP59" s="162"/>
      <c r="AQ59" s="162"/>
      <c r="AR59" s="162"/>
    </row>
    <row r="60" spans="1:44" ht="14.1" customHeight="1" x14ac:dyDescent="0.25">
      <c r="A60" s="172" t="s">
        <v>81</v>
      </c>
      <c r="B60" s="279" t="s">
        <v>134</v>
      </c>
      <c r="C60" s="218"/>
      <c r="D60" s="219"/>
      <c r="E60" s="182"/>
      <c r="F60" s="182"/>
      <c r="G60" s="182"/>
      <c r="H60" s="220"/>
      <c r="I60" s="162"/>
      <c r="J60" s="162"/>
      <c r="K60" s="162"/>
      <c r="L60" s="162"/>
      <c r="M60" s="162"/>
      <c r="N60" s="162"/>
      <c r="O60" s="162"/>
      <c r="P60" s="162"/>
      <c r="Q60" s="162"/>
      <c r="R60" s="162"/>
      <c r="S60" s="162"/>
      <c r="T60" s="162"/>
      <c r="U60" s="162"/>
      <c r="V60" s="162"/>
      <c r="W60" s="162"/>
      <c r="X60" s="162"/>
      <c r="Y60" s="162"/>
      <c r="Z60" s="162"/>
      <c r="AA60" s="162"/>
      <c r="AB60" s="162"/>
      <c r="AC60" s="162"/>
      <c r="AD60" s="162"/>
      <c r="AE60" s="162"/>
      <c r="AF60" s="162"/>
      <c r="AG60" s="162"/>
      <c r="AH60" s="162"/>
      <c r="AI60" s="162"/>
      <c r="AJ60" s="162"/>
      <c r="AK60" s="162"/>
      <c r="AL60" s="162"/>
      <c r="AM60" s="162"/>
      <c r="AN60" s="162"/>
      <c r="AO60" s="162"/>
      <c r="AP60" s="162"/>
      <c r="AQ60" s="162"/>
      <c r="AR60" s="162"/>
    </row>
    <row r="61" spans="1:44" ht="14.1" customHeight="1" x14ac:dyDescent="0.25">
      <c r="A61" s="172" t="s">
        <v>82</v>
      </c>
      <c r="B61" s="182"/>
      <c r="C61" s="221"/>
      <c r="D61" s="222" t="s">
        <v>31</v>
      </c>
      <c r="E61" s="182"/>
      <c r="F61" s="182"/>
      <c r="G61" s="182"/>
      <c r="H61" s="220"/>
      <c r="I61" s="162"/>
      <c r="J61" s="162"/>
      <c r="K61" s="162"/>
      <c r="L61" s="162"/>
      <c r="M61" s="162"/>
      <c r="N61" s="162"/>
      <c r="O61" s="162"/>
      <c r="P61" s="162"/>
      <c r="Q61" s="162"/>
      <c r="R61" s="162"/>
      <c r="S61" s="162"/>
      <c r="T61" s="162"/>
      <c r="U61" s="162"/>
      <c r="V61" s="162"/>
      <c r="W61" s="162"/>
      <c r="X61" s="162"/>
      <c r="Y61" s="162"/>
      <c r="Z61" s="162"/>
      <c r="AA61" s="162"/>
      <c r="AB61" s="162"/>
      <c r="AC61" s="162"/>
      <c r="AD61" s="162"/>
      <c r="AE61" s="162"/>
      <c r="AF61" s="162"/>
      <c r="AG61" s="162"/>
      <c r="AH61" s="162"/>
      <c r="AI61" s="162"/>
      <c r="AJ61" s="162"/>
      <c r="AK61" s="162"/>
      <c r="AL61" s="162"/>
      <c r="AM61" s="162"/>
      <c r="AN61" s="162"/>
      <c r="AO61" s="162"/>
      <c r="AP61" s="162"/>
      <c r="AQ61" s="162"/>
      <c r="AR61" s="162"/>
    </row>
    <row r="62" spans="1:44" ht="14.1" customHeight="1" x14ac:dyDescent="0.25">
      <c r="A62" s="175"/>
      <c r="B62" s="182"/>
      <c r="C62" s="221">
        <v>10</v>
      </c>
      <c r="D62" s="222" t="s">
        <v>32</v>
      </c>
      <c r="E62" s="182"/>
      <c r="F62" s="182"/>
      <c r="G62" s="182"/>
      <c r="H62" s="220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2"/>
      <c r="W62" s="162"/>
      <c r="X62" s="162"/>
      <c r="Y62" s="162"/>
      <c r="Z62" s="162"/>
      <c r="AA62" s="162"/>
      <c r="AB62" s="162"/>
      <c r="AC62" s="162"/>
      <c r="AD62" s="162"/>
      <c r="AE62" s="162"/>
      <c r="AF62" s="162"/>
      <c r="AG62" s="162"/>
      <c r="AH62" s="162"/>
      <c r="AI62" s="162"/>
      <c r="AJ62" s="162"/>
      <c r="AK62" s="162"/>
      <c r="AL62" s="162"/>
      <c r="AM62" s="162"/>
      <c r="AN62" s="162"/>
      <c r="AO62" s="162"/>
      <c r="AP62" s="162"/>
      <c r="AQ62" s="162"/>
      <c r="AR62" s="162"/>
    </row>
    <row r="63" spans="1:44" ht="14.1" customHeight="1" x14ac:dyDescent="0.25">
      <c r="A63" s="175"/>
      <c r="B63" s="182"/>
      <c r="C63" s="221"/>
      <c r="D63" s="222" t="s">
        <v>33</v>
      </c>
      <c r="E63" s="182"/>
      <c r="F63" s="182"/>
      <c r="G63" s="182"/>
      <c r="H63" s="220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2"/>
      <c r="Z63" s="162"/>
      <c r="AA63" s="162"/>
      <c r="AB63" s="162"/>
      <c r="AC63" s="162"/>
      <c r="AD63" s="162"/>
      <c r="AE63" s="162"/>
      <c r="AF63" s="162"/>
      <c r="AG63" s="162"/>
      <c r="AH63" s="162"/>
      <c r="AI63" s="162"/>
      <c r="AJ63" s="162"/>
      <c r="AK63" s="162"/>
      <c r="AL63" s="162"/>
      <c r="AM63" s="162"/>
      <c r="AN63" s="162"/>
      <c r="AO63" s="162"/>
      <c r="AP63" s="162"/>
      <c r="AQ63" s="162"/>
      <c r="AR63" s="162"/>
    </row>
    <row r="64" spans="1:44" ht="14.1" customHeight="1" x14ac:dyDescent="0.25">
      <c r="A64" s="175"/>
      <c r="B64" s="182"/>
      <c r="C64" s="221"/>
      <c r="D64" s="222" t="s">
        <v>34</v>
      </c>
      <c r="E64" s="182"/>
      <c r="F64" s="182"/>
      <c r="G64" s="182"/>
      <c r="H64" s="220"/>
      <c r="I64" s="162"/>
      <c r="J64" s="162"/>
      <c r="K64" s="162"/>
      <c r="L64" s="162"/>
      <c r="M64" s="162"/>
      <c r="N64" s="162"/>
      <c r="O64" s="162"/>
      <c r="P64" s="162"/>
      <c r="Q64" s="162"/>
      <c r="R64" s="162"/>
      <c r="S64" s="162"/>
      <c r="T64" s="162"/>
      <c r="U64" s="162"/>
      <c r="V64" s="162"/>
      <c r="W64" s="162"/>
      <c r="X64" s="162"/>
      <c r="Y64" s="162"/>
      <c r="Z64" s="162"/>
      <c r="AA64" s="162"/>
      <c r="AB64" s="162"/>
      <c r="AC64" s="162"/>
      <c r="AD64" s="162"/>
      <c r="AE64" s="162"/>
      <c r="AF64" s="162"/>
      <c r="AG64" s="162"/>
      <c r="AH64" s="162"/>
      <c r="AI64" s="162"/>
      <c r="AJ64" s="162"/>
      <c r="AK64" s="162"/>
      <c r="AL64" s="162"/>
      <c r="AM64" s="162"/>
      <c r="AN64" s="162"/>
      <c r="AO64" s="162"/>
      <c r="AP64" s="162"/>
      <c r="AQ64" s="162"/>
      <c r="AR64" s="162"/>
    </row>
    <row r="65" spans="1:44" ht="14.1" customHeight="1" x14ac:dyDescent="0.25">
      <c r="A65" s="175"/>
      <c r="B65" s="182"/>
      <c r="C65" s="221"/>
      <c r="D65" s="222" t="s">
        <v>35</v>
      </c>
      <c r="E65" s="182"/>
      <c r="F65" s="182"/>
      <c r="G65" s="182"/>
      <c r="H65" s="220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62"/>
      <c r="V65" s="162"/>
      <c r="W65" s="162"/>
      <c r="X65" s="162"/>
      <c r="Y65" s="162"/>
      <c r="Z65" s="162"/>
      <c r="AA65" s="162"/>
      <c r="AB65" s="162"/>
      <c r="AC65" s="162"/>
      <c r="AD65" s="162"/>
      <c r="AE65" s="162"/>
      <c r="AF65" s="162"/>
      <c r="AG65" s="162"/>
      <c r="AH65" s="162"/>
      <c r="AI65" s="162"/>
      <c r="AJ65" s="162"/>
      <c r="AK65" s="162"/>
      <c r="AL65" s="162"/>
      <c r="AM65" s="162"/>
      <c r="AN65" s="162"/>
      <c r="AO65" s="162"/>
      <c r="AP65" s="162"/>
      <c r="AQ65" s="162"/>
      <c r="AR65" s="162"/>
    </row>
    <row r="66" spans="1:44" ht="14.1" customHeight="1" thickBot="1" x14ac:dyDescent="0.3">
      <c r="A66" s="184"/>
      <c r="B66" s="185"/>
      <c r="C66" s="185"/>
      <c r="D66" s="185"/>
      <c r="E66" s="185"/>
      <c r="F66" s="185"/>
      <c r="G66" s="185"/>
      <c r="H66" s="223"/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62"/>
      <c r="T66" s="162"/>
      <c r="U66" s="162"/>
      <c r="V66" s="162"/>
      <c r="W66" s="162"/>
      <c r="X66" s="162"/>
      <c r="Y66" s="162"/>
      <c r="Z66" s="162"/>
      <c r="AA66" s="162"/>
      <c r="AB66" s="162"/>
      <c r="AC66" s="162"/>
      <c r="AD66" s="162"/>
      <c r="AE66" s="162"/>
      <c r="AF66" s="162"/>
      <c r="AG66" s="162"/>
      <c r="AH66" s="162"/>
      <c r="AI66" s="162"/>
      <c r="AJ66" s="162"/>
      <c r="AK66" s="162"/>
      <c r="AL66" s="162"/>
      <c r="AM66" s="162"/>
      <c r="AN66" s="162"/>
      <c r="AO66" s="162"/>
      <c r="AP66" s="162"/>
      <c r="AQ66" s="162"/>
      <c r="AR66" s="162"/>
    </row>
    <row r="67" spans="1:44" ht="14.1" customHeight="1" thickBot="1" x14ac:dyDescent="0.3"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2"/>
      <c r="W67" s="162"/>
      <c r="X67" s="162"/>
      <c r="Y67" s="162"/>
      <c r="Z67" s="162"/>
      <c r="AA67" s="162"/>
      <c r="AB67" s="162"/>
      <c r="AC67" s="162"/>
      <c r="AD67" s="162"/>
      <c r="AE67" s="162"/>
      <c r="AF67" s="162"/>
      <c r="AG67" s="162"/>
      <c r="AH67" s="162"/>
      <c r="AI67" s="162"/>
      <c r="AJ67" s="162"/>
      <c r="AK67" s="162"/>
      <c r="AL67" s="162"/>
      <c r="AM67" s="162"/>
      <c r="AN67" s="162"/>
      <c r="AO67" s="162"/>
      <c r="AP67" s="162"/>
      <c r="AQ67" s="162"/>
      <c r="AR67" s="162"/>
    </row>
    <row r="68" spans="1:44" ht="14.1" customHeight="1" x14ac:dyDescent="0.25">
      <c r="A68" s="170" t="s">
        <v>83</v>
      </c>
      <c r="B68" s="189"/>
      <c r="C68" s="189"/>
      <c r="D68" s="189"/>
      <c r="E68" s="189"/>
      <c r="F68" s="189"/>
      <c r="G68" s="189"/>
      <c r="H68" s="217"/>
      <c r="I68" s="162"/>
      <c r="J68" s="162"/>
      <c r="K68" s="162"/>
      <c r="L68" s="162"/>
      <c r="M68" s="162"/>
      <c r="N68" s="162"/>
      <c r="O68" s="162"/>
      <c r="P68" s="162"/>
      <c r="Q68" s="162"/>
      <c r="R68" s="162"/>
      <c r="S68" s="162"/>
      <c r="T68" s="162"/>
      <c r="U68" s="162"/>
      <c r="V68" s="162"/>
      <c r="W68" s="162"/>
      <c r="X68" s="162"/>
      <c r="Y68" s="162"/>
      <c r="Z68" s="162"/>
      <c r="AA68" s="162"/>
      <c r="AB68" s="162"/>
      <c r="AC68" s="162"/>
      <c r="AD68" s="162"/>
      <c r="AE68" s="162"/>
      <c r="AF68" s="162"/>
      <c r="AG68" s="162"/>
      <c r="AH68" s="162"/>
      <c r="AI68" s="162"/>
      <c r="AJ68" s="162"/>
      <c r="AK68" s="162"/>
      <c r="AL68" s="162"/>
      <c r="AM68" s="162"/>
      <c r="AN68" s="162"/>
      <c r="AO68" s="162"/>
      <c r="AP68" s="162"/>
      <c r="AQ68" s="162"/>
      <c r="AR68" s="162"/>
    </row>
    <row r="69" spans="1:44" ht="14.1" customHeight="1" x14ac:dyDescent="0.25">
      <c r="A69" s="172" t="s">
        <v>81</v>
      </c>
      <c r="B69" s="278" t="s">
        <v>135</v>
      </c>
      <c r="C69" s="218"/>
      <c r="D69" s="219"/>
      <c r="E69" s="182"/>
      <c r="F69" s="182"/>
      <c r="G69" s="182"/>
      <c r="H69" s="220"/>
      <c r="I69" s="162"/>
      <c r="J69" s="162"/>
      <c r="K69" s="162"/>
      <c r="L69" s="162"/>
      <c r="M69" s="162"/>
      <c r="N69" s="162"/>
      <c r="O69" s="162"/>
      <c r="P69" s="162"/>
      <c r="Q69" s="162"/>
      <c r="R69" s="162"/>
      <c r="S69" s="162"/>
      <c r="T69" s="162"/>
      <c r="U69" s="162"/>
      <c r="V69" s="162"/>
      <c r="W69" s="162"/>
      <c r="X69" s="162"/>
      <c r="Y69" s="162"/>
      <c r="Z69" s="162"/>
      <c r="AA69" s="162"/>
      <c r="AB69" s="162"/>
      <c r="AC69" s="162"/>
      <c r="AD69" s="162"/>
      <c r="AE69" s="162"/>
      <c r="AF69" s="162"/>
      <c r="AG69" s="162"/>
      <c r="AH69" s="162"/>
      <c r="AI69" s="162"/>
      <c r="AJ69" s="162"/>
      <c r="AK69" s="162"/>
      <c r="AL69" s="162"/>
      <c r="AM69" s="162"/>
      <c r="AN69" s="162"/>
      <c r="AO69" s="162"/>
      <c r="AP69" s="162"/>
      <c r="AQ69" s="162"/>
      <c r="AR69" s="162"/>
    </row>
    <row r="70" spans="1:44" ht="14.1" customHeight="1" x14ac:dyDescent="0.25">
      <c r="A70" s="172" t="s">
        <v>82</v>
      </c>
      <c r="B70" s="222"/>
      <c r="C70" s="224"/>
      <c r="D70" s="222" t="s">
        <v>31</v>
      </c>
      <c r="E70" s="182"/>
      <c r="F70" s="182"/>
      <c r="G70" s="182"/>
      <c r="H70" s="220"/>
      <c r="I70" s="162"/>
      <c r="J70" s="162"/>
      <c r="K70" s="162"/>
      <c r="L70" s="162"/>
      <c r="M70" s="162"/>
      <c r="N70" s="162"/>
      <c r="O70" s="162"/>
      <c r="P70" s="162"/>
      <c r="Q70" s="162"/>
      <c r="R70" s="162"/>
      <c r="S70" s="162"/>
      <c r="T70" s="162"/>
      <c r="U70" s="162"/>
      <c r="V70" s="162"/>
      <c r="W70" s="162"/>
      <c r="X70" s="162"/>
      <c r="Y70" s="162"/>
      <c r="Z70" s="162"/>
      <c r="AA70" s="162"/>
      <c r="AB70" s="162"/>
      <c r="AC70" s="162"/>
      <c r="AD70" s="162"/>
      <c r="AE70" s="162"/>
      <c r="AF70" s="162"/>
      <c r="AG70" s="162"/>
      <c r="AH70" s="162"/>
      <c r="AI70" s="162"/>
      <c r="AJ70" s="162"/>
      <c r="AK70" s="162"/>
      <c r="AL70" s="162"/>
      <c r="AM70" s="162"/>
      <c r="AN70" s="162"/>
      <c r="AO70" s="162"/>
      <c r="AP70" s="162"/>
      <c r="AQ70" s="162"/>
      <c r="AR70" s="162"/>
    </row>
    <row r="71" spans="1:44" ht="14.1" customHeight="1" x14ac:dyDescent="0.25">
      <c r="A71" s="175"/>
      <c r="B71" s="222"/>
      <c r="C71" s="221">
        <v>5</v>
      </c>
      <c r="D71" s="222" t="s">
        <v>32</v>
      </c>
      <c r="E71" s="182"/>
      <c r="F71" s="182"/>
      <c r="G71" s="182"/>
      <c r="H71" s="220"/>
      <c r="I71" s="162"/>
      <c r="J71" s="162"/>
      <c r="K71" s="162"/>
      <c r="L71" s="162"/>
      <c r="M71" s="162"/>
      <c r="N71" s="162"/>
      <c r="O71" s="162"/>
      <c r="P71" s="162"/>
      <c r="Q71" s="162"/>
      <c r="R71" s="162"/>
      <c r="S71" s="162"/>
      <c r="T71" s="162"/>
      <c r="U71" s="162"/>
      <c r="V71" s="162"/>
      <c r="W71" s="162"/>
      <c r="X71" s="162"/>
      <c r="Y71" s="162"/>
      <c r="Z71" s="162"/>
      <c r="AA71" s="162"/>
      <c r="AB71" s="162"/>
      <c r="AC71" s="162"/>
      <c r="AD71" s="162"/>
      <c r="AE71" s="162"/>
      <c r="AF71" s="162"/>
      <c r="AG71" s="162"/>
      <c r="AH71" s="162"/>
      <c r="AI71" s="162"/>
      <c r="AJ71" s="162"/>
      <c r="AK71" s="162"/>
      <c r="AL71" s="162"/>
      <c r="AM71" s="162"/>
      <c r="AN71" s="162"/>
      <c r="AO71" s="162"/>
      <c r="AP71" s="162"/>
      <c r="AQ71" s="162"/>
      <c r="AR71" s="162"/>
    </row>
    <row r="72" spans="1:44" ht="14.1" customHeight="1" x14ac:dyDescent="0.25">
      <c r="A72" s="175"/>
      <c r="B72" s="222"/>
      <c r="C72" s="221">
        <v>5</v>
      </c>
      <c r="D72" s="222" t="s">
        <v>33</v>
      </c>
      <c r="E72" s="182"/>
      <c r="F72" s="182"/>
      <c r="G72" s="182"/>
      <c r="H72" s="220"/>
      <c r="I72" s="162"/>
      <c r="J72" s="162"/>
      <c r="K72" s="162"/>
      <c r="L72" s="162"/>
      <c r="M72" s="162"/>
      <c r="N72" s="162"/>
      <c r="O72" s="162"/>
      <c r="P72" s="162"/>
      <c r="Q72" s="162"/>
      <c r="R72" s="162"/>
      <c r="S72" s="162"/>
      <c r="T72" s="162"/>
      <c r="U72" s="162"/>
      <c r="V72" s="162"/>
      <c r="W72" s="162"/>
      <c r="X72" s="162"/>
      <c r="Y72" s="162"/>
      <c r="Z72" s="162"/>
      <c r="AA72" s="162"/>
      <c r="AB72" s="162"/>
      <c r="AC72" s="162"/>
      <c r="AD72" s="162"/>
      <c r="AE72" s="162"/>
      <c r="AF72" s="162"/>
      <c r="AG72" s="162"/>
      <c r="AH72" s="162"/>
      <c r="AI72" s="162"/>
      <c r="AJ72" s="162"/>
      <c r="AK72" s="162"/>
      <c r="AL72" s="162"/>
      <c r="AM72" s="162"/>
      <c r="AN72" s="162"/>
      <c r="AO72" s="162"/>
      <c r="AP72" s="162"/>
      <c r="AQ72" s="162"/>
      <c r="AR72" s="162"/>
    </row>
    <row r="73" spans="1:44" ht="14.1" customHeight="1" x14ac:dyDescent="0.25">
      <c r="A73" s="175"/>
      <c r="B73" s="222"/>
      <c r="C73" s="221"/>
      <c r="D73" s="222" t="s">
        <v>34</v>
      </c>
      <c r="E73" s="182"/>
      <c r="F73" s="182"/>
      <c r="G73" s="182"/>
      <c r="H73" s="220"/>
      <c r="I73" s="162"/>
      <c r="J73" s="162"/>
      <c r="K73" s="162"/>
      <c r="L73" s="162"/>
      <c r="M73" s="162"/>
      <c r="N73" s="162"/>
      <c r="O73" s="162"/>
      <c r="P73" s="162"/>
      <c r="Q73" s="162"/>
      <c r="R73" s="162"/>
      <c r="S73" s="162"/>
      <c r="T73" s="162"/>
      <c r="U73" s="162"/>
      <c r="V73" s="162"/>
      <c r="W73" s="162"/>
      <c r="X73" s="162"/>
      <c r="Y73" s="162"/>
      <c r="Z73" s="162"/>
      <c r="AA73" s="162"/>
      <c r="AB73" s="162"/>
      <c r="AC73" s="162"/>
      <c r="AD73" s="162"/>
      <c r="AE73" s="162"/>
      <c r="AF73" s="162"/>
      <c r="AG73" s="162"/>
      <c r="AH73" s="162"/>
      <c r="AI73" s="162"/>
      <c r="AJ73" s="162"/>
      <c r="AK73" s="162"/>
      <c r="AL73" s="162"/>
      <c r="AM73" s="162"/>
      <c r="AN73" s="162"/>
      <c r="AO73" s="162"/>
      <c r="AP73" s="162"/>
      <c r="AQ73" s="162"/>
      <c r="AR73" s="162"/>
    </row>
    <row r="74" spans="1:44" ht="14.1" customHeight="1" x14ac:dyDescent="0.25">
      <c r="A74" s="175"/>
      <c r="B74" s="182"/>
      <c r="C74" s="221"/>
      <c r="D74" s="222" t="s">
        <v>35</v>
      </c>
      <c r="E74" s="182"/>
      <c r="F74" s="182"/>
      <c r="G74" s="182"/>
      <c r="H74" s="220"/>
      <c r="I74" s="162"/>
      <c r="J74" s="162"/>
      <c r="K74" s="162"/>
      <c r="L74" s="162"/>
      <c r="M74" s="162"/>
      <c r="N74" s="162"/>
      <c r="O74" s="162"/>
      <c r="P74" s="162"/>
      <c r="Q74" s="162"/>
      <c r="R74" s="162"/>
      <c r="S74" s="162"/>
      <c r="T74" s="162"/>
      <c r="U74" s="162"/>
      <c r="V74" s="162"/>
      <c r="W74" s="162"/>
      <c r="X74" s="162"/>
      <c r="Y74" s="162"/>
      <c r="Z74" s="162"/>
      <c r="AA74" s="162"/>
      <c r="AB74" s="162"/>
      <c r="AC74" s="162"/>
      <c r="AD74" s="162"/>
      <c r="AE74" s="162"/>
      <c r="AF74" s="162"/>
      <c r="AG74" s="162"/>
      <c r="AH74" s="162"/>
      <c r="AI74" s="162"/>
      <c r="AJ74" s="162"/>
      <c r="AK74" s="162"/>
      <c r="AL74" s="162"/>
      <c r="AM74" s="162"/>
      <c r="AN74" s="162"/>
      <c r="AO74" s="162"/>
      <c r="AP74" s="162"/>
      <c r="AQ74" s="162"/>
      <c r="AR74" s="162"/>
    </row>
    <row r="75" spans="1:44" ht="14.1" customHeight="1" thickBot="1" x14ac:dyDescent="0.3">
      <c r="A75" s="184"/>
      <c r="B75" s="185"/>
      <c r="C75" s="185"/>
      <c r="D75" s="185"/>
      <c r="E75" s="185"/>
      <c r="F75" s="185"/>
      <c r="G75" s="185"/>
      <c r="H75" s="223"/>
      <c r="I75" s="162"/>
      <c r="J75" s="162"/>
      <c r="K75" s="162"/>
      <c r="L75" s="162"/>
      <c r="M75" s="162"/>
      <c r="N75" s="162"/>
      <c r="O75" s="162"/>
      <c r="P75" s="162"/>
      <c r="Q75" s="162"/>
      <c r="R75" s="162"/>
      <c r="S75" s="162"/>
      <c r="T75" s="162"/>
      <c r="U75" s="162"/>
      <c r="V75" s="162"/>
      <c r="W75" s="162"/>
      <c r="X75" s="162"/>
      <c r="Y75" s="162"/>
      <c r="Z75" s="162"/>
      <c r="AA75" s="162"/>
      <c r="AB75" s="162"/>
      <c r="AC75" s="162"/>
      <c r="AD75" s="162"/>
      <c r="AE75" s="162"/>
      <c r="AF75" s="162"/>
      <c r="AG75" s="162"/>
      <c r="AH75" s="162"/>
      <c r="AI75" s="162"/>
      <c r="AJ75" s="162"/>
      <c r="AK75" s="162"/>
      <c r="AL75" s="162"/>
      <c r="AM75" s="162"/>
      <c r="AN75" s="162"/>
      <c r="AO75" s="162"/>
      <c r="AP75" s="162"/>
      <c r="AQ75" s="162"/>
      <c r="AR75" s="162"/>
    </row>
    <row r="76" spans="1:44" ht="14.1" customHeight="1" thickBot="1" x14ac:dyDescent="0.3">
      <c r="I76" s="162"/>
      <c r="J76" s="162"/>
      <c r="K76" s="162"/>
      <c r="L76" s="162"/>
      <c r="M76" s="162"/>
      <c r="N76" s="162"/>
      <c r="O76" s="162"/>
      <c r="P76" s="162"/>
      <c r="Q76" s="162"/>
      <c r="R76" s="162"/>
      <c r="S76" s="162"/>
      <c r="T76" s="162"/>
      <c r="U76" s="162"/>
      <c r="V76" s="162"/>
      <c r="W76" s="162"/>
      <c r="X76" s="162"/>
      <c r="Y76" s="162"/>
      <c r="Z76" s="162"/>
      <c r="AA76" s="162"/>
      <c r="AB76" s="162"/>
      <c r="AC76" s="162"/>
      <c r="AD76" s="162"/>
      <c r="AE76" s="162"/>
      <c r="AF76" s="162"/>
      <c r="AG76" s="162"/>
      <c r="AH76" s="162"/>
      <c r="AI76" s="162"/>
      <c r="AJ76" s="162"/>
      <c r="AK76" s="162"/>
      <c r="AL76" s="162"/>
      <c r="AM76" s="162"/>
      <c r="AN76" s="162"/>
      <c r="AO76" s="162"/>
      <c r="AP76" s="162"/>
      <c r="AQ76" s="162"/>
      <c r="AR76" s="162"/>
    </row>
    <row r="77" spans="1:44" ht="14.1" customHeight="1" thickBot="1" x14ac:dyDescent="0.3">
      <c r="A77" s="170" t="s">
        <v>84</v>
      </c>
      <c r="B77" s="189"/>
      <c r="C77" s="189"/>
      <c r="D77" s="189"/>
      <c r="E77" s="189"/>
      <c r="F77" s="189"/>
      <c r="G77" s="189"/>
      <c r="H77" s="217"/>
      <c r="I77" s="162"/>
      <c r="J77" s="162"/>
      <c r="K77" s="162"/>
      <c r="L77" s="162"/>
      <c r="M77" s="162"/>
      <c r="N77" s="162"/>
      <c r="O77" s="162"/>
      <c r="P77" s="162"/>
      <c r="Q77" s="162"/>
      <c r="R77" s="162"/>
      <c r="S77" s="162"/>
      <c r="T77" s="162"/>
      <c r="U77" s="162"/>
      <c r="V77" s="162"/>
      <c r="W77" s="162"/>
      <c r="X77" s="162"/>
      <c r="Y77" s="162"/>
      <c r="Z77" s="162"/>
      <c r="AA77" s="162"/>
      <c r="AB77" s="162"/>
      <c r="AC77" s="162"/>
      <c r="AD77" s="162"/>
      <c r="AE77" s="162"/>
      <c r="AF77" s="162"/>
      <c r="AG77" s="162"/>
      <c r="AH77" s="162"/>
      <c r="AI77" s="162"/>
      <c r="AJ77" s="162"/>
      <c r="AK77" s="162"/>
      <c r="AL77" s="162"/>
      <c r="AM77" s="162"/>
      <c r="AN77" s="162"/>
      <c r="AO77" s="162"/>
      <c r="AP77" s="162"/>
      <c r="AQ77" s="162"/>
      <c r="AR77" s="162"/>
    </row>
    <row r="78" spans="1:44" ht="14.1" customHeight="1" thickBot="1" x14ac:dyDescent="0.3">
      <c r="A78" s="172" t="s">
        <v>81</v>
      </c>
      <c r="B78" s="280" t="s">
        <v>136</v>
      </c>
      <c r="C78" s="218"/>
      <c r="D78" s="219"/>
      <c r="E78" s="182"/>
      <c r="F78" s="182"/>
      <c r="G78" s="182"/>
      <c r="H78" s="220"/>
      <c r="I78" s="162"/>
      <c r="J78" s="162"/>
      <c r="K78" s="162"/>
      <c r="L78" s="162"/>
      <c r="M78" s="162"/>
      <c r="N78" s="162"/>
      <c r="O78" s="162"/>
      <c r="P78" s="162"/>
      <c r="Q78" s="162"/>
      <c r="R78" s="162"/>
      <c r="S78" s="162"/>
      <c r="T78" s="162"/>
      <c r="U78" s="162"/>
      <c r="V78" s="162"/>
      <c r="W78" s="162"/>
      <c r="X78" s="162"/>
      <c r="Y78" s="162"/>
      <c r="Z78" s="162"/>
      <c r="AA78" s="162"/>
      <c r="AB78" s="162"/>
      <c r="AC78" s="162"/>
      <c r="AD78" s="162"/>
      <c r="AE78" s="162"/>
      <c r="AF78" s="162"/>
      <c r="AG78" s="162"/>
      <c r="AH78" s="162"/>
      <c r="AI78" s="162"/>
      <c r="AJ78" s="162"/>
      <c r="AK78" s="162"/>
      <c r="AL78" s="162"/>
      <c r="AM78" s="162"/>
      <c r="AN78" s="162"/>
      <c r="AO78" s="162"/>
      <c r="AP78" s="162"/>
      <c r="AQ78" s="162"/>
      <c r="AR78" s="162"/>
    </row>
    <row r="79" spans="1:44" ht="14.1" customHeight="1" thickBot="1" x14ac:dyDescent="0.3">
      <c r="A79" s="172" t="s">
        <v>82</v>
      </c>
      <c r="B79" s="182"/>
      <c r="C79" s="277">
        <v>0</v>
      </c>
      <c r="D79" s="222" t="s">
        <v>31</v>
      </c>
      <c r="E79" s="182"/>
      <c r="F79" s="182"/>
      <c r="G79" s="182"/>
      <c r="H79" s="220"/>
      <c r="I79" s="162"/>
      <c r="J79" s="162"/>
      <c r="K79" s="162"/>
      <c r="L79" s="162"/>
      <c r="M79" s="162"/>
      <c r="N79" s="162"/>
      <c r="O79" s="162"/>
      <c r="P79" s="162"/>
      <c r="Q79" s="162"/>
      <c r="R79" s="162"/>
      <c r="S79" s="162"/>
      <c r="T79" s="162"/>
      <c r="U79" s="162"/>
      <c r="V79" s="162"/>
      <c r="W79" s="162"/>
      <c r="X79" s="162"/>
      <c r="Y79" s="162"/>
      <c r="Z79" s="162"/>
      <c r="AA79" s="162"/>
      <c r="AB79" s="162"/>
      <c r="AC79" s="162"/>
      <c r="AD79" s="162"/>
      <c r="AE79" s="162"/>
      <c r="AF79" s="162"/>
      <c r="AG79" s="162"/>
      <c r="AH79" s="162"/>
      <c r="AI79" s="162"/>
      <c r="AJ79" s="162"/>
      <c r="AK79" s="162"/>
      <c r="AL79" s="162"/>
      <c r="AM79" s="162"/>
      <c r="AN79" s="162"/>
      <c r="AO79" s="162"/>
      <c r="AP79" s="162"/>
      <c r="AQ79" s="162"/>
      <c r="AR79" s="162"/>
    </row>
    <row r="80" spans="1:44" ht="14.1" customHeight="1" thickBot="1" x14ac:dyDescent="0.3">
      <c r="A80" s="175"/>
      <c r="B80" s="182"/>
      <c r="C80" s="277">
        <v>60</v>
      </c>
      <c r="D80" s="222" t="s">
        <v>32</v>
      </c>
      <c r="E80" s="182"/>
      <c r="F80" s="182"/>
      <c r="G80" s="182"/>
      <c r="H80" s="220"/>
      <c r="I80" s="162"/>
      <c r="J80" s="162"/>
      <c r="K80" s="162"/>
      <c r="L80" s="162"/>
      <c r="M80" s="162"/>
      <c r="N80" s="162"/>
      <c r="O80" s="162"/>
      <c r="P80" s="162"/>
      <c r="Q80" s="162"/>
      <c r="R80" s="162"/>
      <c r="S80" s="162"/>
      <c r="T80" s="162"/>
      <c r="U80" s="162"/>
      <c r="V80" s="162"/>
      <c r="W80" s="162"/>
      <c r="X80" s="162"/>
      <c r="Y80" s="162"/>
      <c r="Z80" s="162"/>
      <c r="AA80" s="162"/>
      <c r="AB80" s="162"/>
      <c r="AC80" s="162"/>
      <c r="AD80" s="162"/>
      <c r="AE80" s="162"/>
      <c r="AF80" s="162"/>
      <c r="AG80" s="162"/>
      <c r="AH80" s="162"/>
      <c r="AI80" s="162"/>
      <c r="AJ80" s="162"/>
      <c r="AK80" s="162"/>
      <c r="AL80" s="162"/>
      <c r="AM80" s="162"/>
      <c r="AN80" s="162"/>
      <c r="AO80" s="162"/>
      <c r="AP80" s="162"/>
      <c r="AQ80" s="162"/>
      <c r="AR80" s="162"/>
    </row>
    <row r="81" spans="1:44" ht="14.1" customHeight="1" thickBot="1" x14ac:dyDescent="0.3">
      <c r="A81" s="175"/>
      <c r="B81" s="182"/>
      <c r="C81" s="277">
        <v>30</v>
      </c>
      <c r="D81" s="222" t="s">
        <v>33</v>
      </c>
      <c r="E81" s="182"/>
      <c r="F81" s="182"/>
      <c r="G81" s="182"/>
      <c r="H81" s="220"/>
      <c r="I81" s="162"/>
      <c r="J81" s="162"/>
      <c r="K81" s="162"/>
      <c r="L81" s="162"/>
      <c r="M81" s="162"/>
      <c r="N81" s="162"/>
      <c r="O81" s="162"/>
      <c r="P81" s="162"/>
      <c r="Q81" s="162"/>
      <c r="R81" s="162"/>
      <c r="S81" s="162"/>
      <c r="T81" s="162"/>
      <c r="U81" s="162"/>
      <c r="V81" s="162"/>
      <c r="W81" s="162"/>
      <c r="X81" s="162"/>
      <c r="Y81" s="162"/>
      <c r="Z81" s="162"/>
      <c r="AA81" s="162"/>
      <c r="AB81" s="162"/>
      <c r="AC81" s="162"/>
      <c r="AD81" s="162"/>
      <c r="AE81" s="162"/>
      <c r="AF81" s="162"/>
      <c r="AG81" s="162"/>
      <c r="AH81" s="162"/>
      <c r="AI81" s="162"/>
      <c r="AJ81" s="162"/>
      <c r="AK81" s="162"/>
      <c r="AL81" s="162"/>
      <c r="AM81" s="162"/>
      <c r="AN81" s="162"/>
      <c r="AO81" s="162"/>
      <c r="AP81" s="162"/>
      <c r="AQ81" s="162"/>
      <c r="AR81" s="162"/>
    </row>
    <row r="82" spans="1:44" ht="14.1" customHeight="1" thickBot="1" x14ac:dyDescent="0.3">
      <c r="A82" s="175"/>
      <c r="B82" s="182"/>
      <c r="C82" s="277">
        <v>10</v>
      </c>
      <c r="D82" s="222" t="s">
        <v>34</v>
      </c>
      <c r="E82" s="182"/>
      <c r="F82" s="182"/>
      <c r="G82" s="182"/>
      <c r="H82" s="220"/>
      <c r="I82" s="162"/>
      <c r="J82" s="162"/>
      <c r="K82" s="162"/>
      <c r="L82" s="162"/>
      <c r="M82" s="162"/>
      <c r="N82" s="162"/>
      <c r="O82" s="162"/>
      <c r="P82" s="162"/>
      <c r="Q82" s="162"/>
      <c r="R82" s="162"/>
      <c r="S82" s="162"/>
      <c r="T82" s="162"/>
      <c r="U82" s="162"/>
      <c r="V82" s="162"/>
      <c r="W82" s="162"/>
      <c r="X82" s="162"/>
      <c r="Y82" s="162"/>
      <c r="Z82" s="162"/>
      <c r="AA82" s="162"/>
      <c r="AB82" s="162"/>
      <c r="AC82" s="162"/>
      <c r="AD82" s="162"/>
      <c r="AE82" s="162"/>
      <c r="AF82" s="162"/>
      <c r="AG82" s="162"/>
      <c r="AH82" s="162"/>
      <c r="AI82" s="162"/>
      <c r="AJ82" s="162"/>
      <c r="AK82" s="162"/>
      <c r="AL82" s="162"/>
      <c r="AM82" s="162"/>
      <c r="AN82" s="162"/>
      <c r="AO82" s="162"/>
      <c r="AP82" s="162"/>
      <c r="AQ82" s="162"/>
      <c r="AR82" s="162"/>
    </row>
    <row r="83" spans="1:44" ht="14.1" customHeight="1" x14ac:dyDescent="0.25">
      <c r="A83" s="175"/>
      <c r="B83" s="182"/>
      <c r="C83" s="221"/>
      <c r="D83" s="222" t="s">
        <v>35</v>
      </c>
      <c r="E83" s="182"/>
      <c r="F83" s="182"/>
      <c r="G83" s="182"/>
      <c r="H83" s="220"/>
      <c r="I83" s="162"/>
      <c r="J83" s="162"/>
      <c r="K83" s="162"/>
      <c r="L83" s="162"/>
      <c r="M83" s="162"/>
      <c r="N83" s="162"/>
      <c r="O83" s="162"/>
      <c r="P83" s="162"/>
      <c r="Q83" s="162"/>
      <c r="R83" s="162"/>
      <c r="S83" s="162"/>
      <c r="T83" s="162"/>
      <c r="U83" s="162"/>
      <c r="V83" s="162"/>
      <c r="W83" s="162"/>
      <c r="X83" s="162"/>
      <c r="Y83" s="162"/>
      <c r="Z83" s="162"/>
      <c r="AA83" s="162"/>
      <c r="AB83" s="162"/>
      <c r="AC83" s="162"/>
      <c r="AD83" s="162"/>
      <c r="AE83" s="162"/>
      <c r="AF83" s="162"/>
      <c r="AG83" s="162"/>
      <c r="AH83" s="162"/>
      <c r="AI83" s="162"/>
      <c r="AJ83" s="162"/>
      <c r="AK83" s="162"/>
      <c r="AL83" s="162"/>
      <c r="AM83" s="162"/>
      <c r="AN83" s="162"/>
      <c r="AO83" s="162"/>
      <c r="AP83" s="162"/>
      <c r="AQ83" s="162"/>
      <c r="AR83" s="162"/>
    </row>
    <row r="84" spans="1:44" ht="14.1" customHeight="1" thickBot="1" x14ac:dyDescent="0.3">
      <c r="A84" s="184"/>
      <c r="B84" s="185"/>
      <c r="C84" s="185"/>
      <c r="D84" s="185"/>
      <c r="E84" s="185"/>
      <c r="F84" s="185"/>
      <c r="G84" s="185"/>
      <c r="H84" s="223"/>
      <c r="I84" s="162"/>
      <c r="J84" s="162"/>
      <c r="K84" s="162"/>
      <c r="L84" s="162"/>
      <c r="M84" s="162"/>
      <c r="N84" s="162"/>
      <c r="O84" s="162"/>
      <c r="P84" s="162"/>
      <c r="Q84" s="162"/>
      <c r="R84" s="162"/>
      <c r="S84" s="162"/>
      <c r="T84" s="162"/>
      <c r="U84" s="162"/>
      <c r="V84" s="162"/>
      <c r="W84" s="162"/>
      <c r="X84" s="162"/>
      <c r="Y84" s="162"/>
      <c r="Z84" s="162"/>
      <c r="AA84" s="162"/>
      <c r="AB84" s="162"/>
      <c r="AC84" s="162"/>
      <c r="AD84" s="162"/>
      <c r="AE84" s="162"/>
      <c r="AF84" s="162"/>
      <c r="AG84" s="162"/>
      <c r="AH84" s="162"/>
      <c r="AI84" s="162"/>
      <c r="AJ84" s="162"/>
      <c r="AK84" s="162"/>
      <c r="AL84" s="162"/>
      <c r="AM84" s="162"/>
      <c r="AN84" s="162"/>
      <c r="AO84" s="162"/>
      <c r="AP84" s="162"/>
      <c r="AQ84" s="162"/>
      <c r="AR84" s="162"/>
    </row>
    <row r="85" spans="1:44" ht="14.1" customHeight="1" thickBot="1" x14ac:dyDescent="0.3">
      <c r="I85" s="162"/>
      <c r="J85" s="162"/>
      <c r="K85" s="162"/>
      <c r="L85" s="162"/>
      <c r="M85" s="162"/>
      <c r="N85" s="162"/>
      <c r="O85" s="162"/>
      <c r="P85" s="162"/>
      <c r="Q85" s="162"/>
      <c r="R85" s="162"/>
      <c r="S85" s="162"/>
      <c r="T85" s="162"/>
      <c r="U85" s="162"/>
      <c r="V85" s="162"/>
      <c r="W85" s="162"/>
      <c r="X85" s="162"/>
      <c r="Y85" s="162"/>
      <c r="Z85" s="162"/>
      <c r="AA85" s="162"/>
      <c r="AB85" s="162"/>
      <c r="AC85" s="162"/>
      <c r="AD85" s="162"/>
      <c r="AE85" s="162"/>
      <c r="AF85" s="162"/>
      <c r="AG85" s="162"/>
      <c r="AH85" s="162"/>
      <c r="AI85" s="162"/>
      <c r="AJ85" s="162"/>
      <c r="AK85" s="162"/>
      <c r="AL85" s="162"/>
      <c r="AM85" s="162"/>
      <c r="AN85" s="162"/>
      <c r="AO85" s="162"/>
      <c r="AP85" s="162"/>
      <c r="AQ85" s="162"/>
      <c r="AR85" s="162"/>
    </row>
    <row r="86" spans="1:44" ht="14.1" customHeight="1" x14ac:dyDescent="0.25">
      <c r="A86" s="170" t="s">
        <v>85</v>
      </c>
      <c r="B86" s="189"/>
      <c r="C86" s="189"/>
      <c r="D86" s="189"/>
      <c r="E86" s="189"/>
      <c r="F86" s="189"/>
      <c r="G86" s="189"/>
      <c r="H86" s="217"/>
      <c r="I86" s="162"/>
      <c r="J86" s="162"/>
      <c r="K86" s="162"/>
      <c r="L86" s="162"/>
      <c r="M86" s="162"/>
      <c r="N86" s="162"/>
      <c r="O86" s="162"/>
      <c r="P86" s="162"/>
      <c r="Q86" s="162"/>
      <c r="R86" s="162"/>
      <c r="S86" s="162"/>
      <c r="T86" s="162"/>
      <c r="U86" s="162"/>
      <c r="V86" s="162"/>
      <c r="W86" s="162"/>
      <c r="X86" s="162"/>
      <c r="Y86" s="162"/>
      <c r="Z86" s="162"/>
      <c r="AA86" s="162"/>
      <c r="AB86" s="162"/>
      <c r="AC86" s="162"/>
      <c r="AD86" s="162"/>
      <c r="AE86" s="162"/>
      <c r="AF86" s="162"/>
      <c r="AG86" s="162"/>
      <c r="AH86" s="162"/>
      <c r="AI86" s="162"/>
      <c r="AJ86" s="162"/>
      <c r="AK86" s="162"/>
      <c r="AL86" s="162"/>
      <c r="AM86" s="162"/>
      <c r="AN86" s="162"/>
      <c r="AO86" s="162"/>
      <c r="AP86" s="162"/>
      <c r="AQ86" s="162"/>
      <c r="AR86" s="162"/>
    </row>
    <row r="87" spans="1:44" ht="14.1" customHeight="1" x14ac:dyDescent="0.25">
      <c r="A87" s="172" t="s">
        <v>81</v>
      </c>
      <c r="B87" s="279" t="s">
        <v>137</v>
      </c>
      <c r="C87" s="218"/>
      <c r="D87" s="219"/>
      <c r="E87" s="182"/>
      <c r="F87" s="182"/>
      <c r="G87" s="182"/>
      <c r="H87" s="220"/>
      <c r="I87" s="162"/>
      <c r="J87" s="162"/>
      <c r="K87" s="162"/>
      <c r="L87" s="162"/>
      <c r="M87" s="162"/>
      <c r="N87" s="162"/>
      <c r="O87" s="162"/>
      <c r="P87" s="162"/>
      <c r="Q87" s="162"/>
      <c r="R87" s="162"/>
      <c r="S87" s="162"/>
      <c r="T87" s="162"/>
      <c r="U87" s="162"/>
      <c r="V87" s="162"/>
      <c r="W87" s="162"/>
      <c r="X87" s="162"/>
      <c r="Y87" s="162"/>
      <c r="Z87" s="162"/>
      <c r="AA87" s="162"/>
      <c r="AB87" s="162"/>
      <c r="AC87" s="162"/>
      <c r="AD87" s="162"/>
      <c r="AE87" s="162"/>
      <c r="AF87" s="162"/>
      <c r="AG87" s="162"/>
      <c r="AH87" s="162"/>
      <c r="AI87" s="162"/>
      <c r="AJ87" s="162"/>
      <c r="AK87" s="162"/>
      <c r="AL87" s="162"/>
      <c r="AM87" s="162"/>
      <c r="AN87" s="162"/>
      <c r="AO87" s="162"/>
      <c r="AP87" s="162"/>
      <c r="AQ87" s="162"/>
      <c r="AR87" s="162"/>
    </row>
    <row r="88" spans="1:44" ht="14.1" customHeight="1" x14ac:dyDescent="0.25">
      <c r="A88" s="172" t="s">
        <v>82</v>
      </c>
      <c r="B88" s="182"/>
      <c r="C88" s="224"/>
      <c r="D88" s="222" t="s">
        <v>31</v>
      </c>
      <c r="E88" s="182"/>
      <c r="F88" s="182"/>
      <c r="G88" s="182"/>
      <c r="H88" s="220"/>
      <c r="I88" s="162"/>
      <c r="J88" s="162"/>
      <c r="K88" s="162"/>
      <c r="L88" s="162"/>
      <c r="M88" s="162"/>
      <c r="N88" s="162"/>
      <c r="O88" s="162"/>
      <c r="P88" s="162"/>
      <c r="Q88" s="162"/>
      <c r="R88" s="162"/>
      <c r="S88" s="162"/>
      <c r="T88" s="162"/>
      <c r="U88" s="162"/>
      <c r="V88" s="162"/>
      <c r="W88" s="162"/>
      <c r="X88" s="162"/>
      <c r="Y88" s="162"/>
      <c r="Z88" s="162"/>
      <c r="AA88" s="162"/>
      <c r="AB88" s="162"/>
      <c r="AC88" s="162"/>
      <c r="AD88" s="162"/>
      <c r="AE88" s="162"/>
      <c r="AF88" s="162"/>
      <c r="AG88" s="162"/>
      <c r="AH88" s="162"/>
      <c r="AI88" s="162"/>
      <c r="AJ88" s="162"/>
      <c r="AK88" s="162"/>
      <c r="AL88" s="162"/>
      <c r="AM88" s="162"/>
      <c r="AN88" s="162"/>
      <c r="AO88" s="162"/>
      <c r="AP88" s="162"/>
      <c r="AQ88" s="162"/>
      <c r="AR88" s="162"/>
    </row>
    <row r="89" spans="1:44" ht="14.1" customHeight="1" thickBot="1" x14ac:dyDescent="0.3">
      <c r="A89" s="175"/>
      <c r="B89" s="182"/>
      <c r="C89" s="277">
        <v>30</v>
      </c>
      <c r="D89" s="222" t="s">
        <v>32</v>
      </c>
      <c r="E89" s="182"/>
      <c r="F89" s="182"/>
      <c r="G89" s="182"/>
      <c r="H89" s="220"/>
      <c r="I89" s="162"/>
      <c r="J89" s="162"/>
      <c r="K89" s="162"/>
      <c r="L89" s="162"/>
      <c r="M89" s="162"/>
      <c r="N89" s="162"/>
      <c r="O89" s="162"/>
      <c r="P89" s="162"/>
      <c r="Q89" s="162"/>
      <c r="R89" s="162"/>
      <c r="S89" s="162"/>
      <c r="T89" s="162"/>
      <c r="U89" s="162"/>
      <c r="V89" s="162"/>
      <c r="W89" s="162"/>
      <c r="X89" s="162"/>
      <c r="Y89" s="162"/>
      <c r="Z89" s="162"/>
      <c r="AA89" s="162"/>
      <c r="AB89" s="162"/>
      <c r="AC89" s="162"/>
      <c r="AD89" s="162"/>
      <c r="AE89" s="162"/>
      <c r="AF89" s="162"/>
      <c r="AG89" s="162"/>
      <c r="AH89" s="162"/>
      <c r="AI89" s="162"/>
      <c r="AJ89" s="162"/>
      <c r="AK89" s="162"/>
      <c r="AL89" s="162"/>
      <c r="AM89" s="162"/>
      <c r="AN89" s="162"/>
      <c r="AO89" s="162"/>
      <c r="AP89" s="162"/>
      <c r="AQ89" s="162"/>
      <c r="AR89" s="162"/>
    </row>
    <row r="90" spans="1:44" ht="14.1" customHeight="1" thickBot="1" x14ac:dyDescent="0.3">
      <c r="A90" s="175"/>
      <c r="B90" s="182"/>
      <c r="C90" s="277">
        <v>45</v>
      </c>
      <c r="D90" s="222" t="s">
        <v>33</v>
      </c>
      <c r="E90" s="182"/>
      <c r="F90" s="182"/>
      <c r="G90" s="182"/>
      <c r="H90" s="220"/>
      <c r="I90" s="162"/>
      <c r="J90" s="162"/>
      <c r="K90" s="162"/>
      <c r="L90" s="162"/>
      <c r="M90" s="162"/>
      <c r="N90" s="162"/>
      <c r="O90" s="162"/>
      <c r="P90" s="162"/>
      <c r="Q90" s="162"/>
      <c r="R90" s="162"/>
      <c r="S90" s="162"/>
      <c r="T90" s="162"/>
      <c r="U90" s="162"/>
      <c r="V90" s="162"/>
      <c r="W90" s="162"/>
      <c r="X90" s="162"/>
      <c r="Y90" s="162"/>
      <c r="Z90" s="162"/>
      <c r="AA90" s="162"/>
      <c r="AB90" s="162"/>
      <c r="AC90" s="162"/>
      <c r="AD90" s="162"/>
      <c r="AE90" s="162"/>
      <c r="AF90" s="162"/>
      <c r="AG90" s="162"/>
      <c r="AH90" s="162"/>
      <c r="AI90" s="162"/>
      <c r="AJ90" s="162"/>
      <c r="AK90" s="162"/>
      <c r="AL90" s="162"/>
      <c r="AM90" s="162"/>
      <c r="AN90" s="162"/>
      <c r="AO90" s="162"/>
      <c r="AP90" s="162"/>
      <c r="AQ90" s="162"/>
      <c r="AR90" s="162"/>
    </row>
    <row r="91" spans="1:44" ht="14.1" customHeight="1" thickBot="1" x14ac:dyDescent="0.3">
      <c r="A91" s="175"/>
      <c r="B91" s="182"/>
      <c r="C91" s="277">
        <v>20</v>
      </c>
      <c r="D91" s="222" t="s">
        <v>34</v>
      </c>
      <c r="E91" s="182"/>
      <c r="F91" s="182"/>
      <c r="G91" s="182"/>
      <c r="H91" s="220"/>
      <c r="I91" s="162"/>
      <c r="J91" s="162"/>
      <c r="K91" s="162"/>
      <c r="L91" s="162"/>
      <c r="M91" s="162"/>
      <c r="N91" s="162"/>
      <c r="O91" s="162"/>
      <c r="P91" s="162"/>
      <c r="Q91" s="162"/>
      <c r="R91" s="162"/>
      <c r="S91" s="162"/>
      <c r="T91" s="162"/>
      <c r="U91" s="162"/>
      <c r="V91" s="162"/>
      <c r="W91" s="162"/>
      <c r="X91" s="162"/>
      <c r="Y91" s="162"/>
      <c r="Z91" s="162"/>
      <c r="AA91" s="162"/>
      <c r="AB91" s="162"/>
      <c r="AC91" s="162"/>
      <c r="AD91" s="162"/>
      <c r="AE91" s="162"/>
      <c r="AF91" s="162"/>
      <c r="AG91" s="162"/>
      <c r="AH91" s="162"/>
      <c r="AI91" s="162"/>
      <c r="AJ91" s="162"/>
      <c r="AK91" s="162"/>
      <c r="AL91" s="162"/>
      <c r="AM91" s="162"/>
      <c r="AN91" s="162"/>
      <c r="AO91" s="162"/>
      <c r="AP91" s="162"/>
      <c r="AQ91" s="162"/>
      <c r="AR91" s="162"/>
    </row>
    <row r="92" spans="1:44" ht="14.1" customHeight="1" thickBot="1" x14ac:dyDescent="0.3">
      <c r="A92" s="175"/>
      <c r="B92" s="182"/>
      <c r="C92" s="277">
        <v>5</v>
      </c>
      <c r="D92" s="222" t="s">
        <v>35</v>
      </c>
      <c r="E92" s="182"/>
      <c r="F92" s="182"/>
      <c r="G92" s="182"/>
      <c r="H92" s="220"/>
      <c r="I92" s="162"/>
      <c r="J92" s="162"/>
      <c r="K92" s="162"/>
      <c r="L92" s="162"/>
      <c r="M92" s="162"/>
      <c r="N92" s="162"/>
      <c r="O92" s="162"/>
      <c r="P92" s="162"/>
      <c r="Q92" s="162"/>
      <c r="R92" s="162"/>
      <c r="S92" s="162"/>
      <c r="T92" s="162"/>
      <c r="U92" s="162"/>
      <c r="V92" s="162"/>
      <c r="W92" s="162"/>
      <c r="X92" s="162"/>
      <c r="Y92" s="162"/>
      <c r="Z92" s="162"/>
      <c r="AA92" s="162"/>
      <c r="AB92" s="162"/>
      <c r="AC92" s="162"/>
      <c r="AD92" s="162"/>
      <c r="AE92" s="162"/>
      <c r="AF92" s="162"/>
      <c r="AG92" s="162"/>
      <c r="AH92" s="162"/>
      <c r="AI92" s="162"/>
      <c r="AJ92" s="162"/>
      <c r="AK92" s="162"/>
      <c r="AL92" s="162"/>
      <c r="AM92" s="162"/>
      <c r="AN92" s="162"/>
      <c r="AO92" s="162"/>
      <c r="AP92" s="162"/>
      <c r="AQ92" s="162"/>
      <c r="AR92" s="162"/>
    </row>
    <row r="93" spans="1:44" ht="14.1" customHeight="1" thickBot="1" x14ac:dyDescent="0.3">
      <c r="A93" s="184"/>
      <c r="B93" s="185"/>
      <c r="C93" s="185"/>
      <c r="D93" s="185"/>
      <c r="E93" s="185"/>
      <c r="F93" s="185"/>
      <c r="G93" s="185"/>
      <c r="H93" s="223"/>
      <c r="I93" s="162"/>
      <c r="J93" s="162"/>
      <c r="K93" s="162"/>
      <c r="L93" s="162"/>
      <c r="M93" s="162"/>
      <c r="N93" s="162"/>
      <c r="O93" s="162"/>
      <c r="P93" s="162"/>
      <c r="Q93" s="162"/>
      <c r="R93" s="162"/>
      <c r="S93" s="162"/>
      <c r="T93" s="162"/>
      <c r="U93" s="162"/>
      <c r="V93" s="162"/>
      <c r="W93" s="162"/>
      <c r="X93" s="162"/>
      <c r="Y93" s="162"/>
      <c r="Z93" s="162"/>
      <c r="AA93" s="162"/>
      <c r="AB93" s="162"/>
      <c r="AC93" s="162"/>
      <c r="AD93" s="162"/>
      <c r="AE93" s="162"/>
      <c r="AF93" s="162"/>
      <c r="AG93" s="162"/>
      <c r="AH93" s="162"/>
      <c r="AI93" s="162"/>
      <c r="AJ93" s="162"/>
      <c r="AK93" s="162"/>
      <c r="AL93" s="162"/>
      <c r="AM93" s="162"/>
      <c r="AN93" s="162"/>
      <c r="AO93" s="162"/>
      <c r="AP93" s="162"/>
      <c r="AQ93" s="162"/>
      <c r="AR93" s="162"/>
    </row>
    <row r="94" spans="1:44" ht="14.1" customHeight="1" thickBot="1" x14ac:dyDescent="0.3">
      <c r="I94" s="162"/>
      <c r="J94" s="162"/>
      <c r="K94" s="162"/>
      <c r="L94" s="162"/>
      <c r="M94" s="162"/>
      <c r="N94" s="162"/>
      <c r="O94" s="162"/>
      <c r="P94" s="162"/>
      <c r="Q94" s="162"/>
      <c r="R94" s="162"/>
      <c r="S94" s="162"/>
      <c r="T94" s="162"/>
      <c r="U94" s="162"/>
      <c r="V94" s="162"/>
      <c r="W94" s="162"/>
      <c r="X94" s="162"/>
      <c r="Y94" s="162"/>
      <c r="Z94" s="162"/>
      <c r="AA94" s="162"/>
      <c r="AB94" s="162"/>
      <c r="AC94" s="162"/>
      <c r="AD94" s="162"/>
      <c r="AE94" s="162"/>
      <c r="AF94" s="162"/>
      <c r="AG94" s="162"/>
      <c r="AH94" s="162"/>
      <c r="AI94" s="162"/>
      <c r="AJ94" s="162"/>
      <c r="AK94" s="162"/>
      <c r="AL94" s="162"/>
      <c r="AM94" s="162"/>
      <c r="AN94" s="162"/>
      <c r="AO94" s="162"/>
      <c r="AP94" s="162"/>
      <c r="AQ94" s="162"/>
      <c r="AR94" s="162"/>
    </row>
    <row r="95" spans="1:44" ht="14.1" customHeight="1" x14ac:dyDescent="0.25">
      <c r="A95" s="170" t="s">
        <v>86</v>
      </c>
      <c r="B95" s="189"/>
      <c r="C95" s="189"/>
      <c r="D95" s="189"/>
      <c r="E95" s="189"/>
      <c r="F95" s="189"/>
      <c r="G95" s="189"/>
      <c r="H95" s="217"/>
      <c r="I95" s="162"/>
      <c r="J95" s="162"/>
      <c r="K95" s="162"/>
      <c r="L95" s="162"/>
      <c r="M95" s="162"/>
      <c r="N95" s="162"/>
      <c r="O95" s="162"/>
      <c r="P95" s="162"/>
      <c r="Q95" s="162"/>
      <c r="R95" s="162"/>
      <c r="S95" s="162"/>
      <c r="T95" s="162"/>
      <c r="U95" s="162"/>
      <c r="V95" s="162"/>
      <c r="W95" s="162"/>
      <c r="X95" s="162"/>
      <c r="Y95" s="162"/>
      <c r="Z95" s="162"/>
      <c r="AA95" s="162"/>
      <c r="AB95" s="162"/>
      <c r="AC95" s="162"/>
      <c r="AD95" s="162"/>
      <c r="AE95" s="162"/>
      <c r="AF95" s="162"/>
      <c r="AG95" s="162"/>
      <c r="AH95" s="162"/>
      <c r="AI95" s="162"/>
      <c r="AJ95" s="162"/>
      <c r="AK95" s="162"/>
      <c r="AL95" s="162"/>
      <c r="AM95" s="162"/>
      <c r="AN95" s="162"/>
      <c r="AO95" s="162"/>
      <c r="AP95" s="162"/>
      <c r="AQ95" s="162"/>
      <c r="AR95" s="162"/>
    </row>
    <row r="96" spans="1:44" ht="14.1" customHeight="1" x14ac:dyDescent="0.25">
      <c r="A96" s="172" t="s">
        <v>81</v>
      </c>
      <c r="B96" s="281" t="s">
        <v>138</v>
      </c>
      <c r="C96" s="218"/>
      <c r="D96" s="219"/>
      <c r="E96" s="182"/>
      <c r="F96" s="182"/>
      <c r="G96" s="182"/>
      <c r="H96" s="220"/>
      <c r="I96" s="162"/>
      <c r="J96" s="162"/>
      <c r="K96" s="162"/>
      <c r="L96" s="162"/>
      <c r="M96" s="162"/>
      <c r="N96" s="162"/>
      <c r="O96" s="162"/>
      <c r="P96" s="162"/>
      <c r="Q96" s="162"/>
      <c r="R96" s="162"/>
      <c r="S96" s="162"/>
      <c r="T96" s="162"/>
      <c r="U96" s="162"/>
      <c r="V96" s="162"/>
      <c r="W96" s="162"/>
      <c r="X96" s="162"/>
      <c r="Y96" s="162"/>
      <c r="Z96" s="162"/>
      <c r="AA96" s="162"/>
      <c r="AB96" s="162"/>
      <c r="AC96" s="162"/>
      <c r="AD96" s="162"/>
      <c r="AE96" s="162"/>
      <c r="AF96" s="162"/>
      <c r="AG96" s="162"/>
      <c r="AH96" s="162"/>
      <c r="AI96" s="162"/>
      <c r="AJ96" s="162"/>
      <c r="AK96" s="162"/>
      <c r="AL96" s="162"/>
      <c r="AM96" s="162"/>
      <c r="AN96" s="162"/>
      <c r="AO96" s="162"/>
      <c r="AP96" s="162"/>
      <c r="AQ96" s="162"/>
      <c r="AR96" s="162"/>
    </row>
    <row r="97" spans="1:44" ht="14.1" customHeight="1" thickBot="1" x14ac:dyDescent="0.3">
      <c r="A97" s="172" t="s">
        <v>82</v>
      </c>
      <c r="B97" s="182"/>
      <c r="C97" s="277"/>
      <c r="D97" s="222" t="s">
        <v>31</v>
      </c>
      <c r="E97" s="182"/>
      <c r="F97" s="182"/>
      <c r="G97" s="182"/>
      <c r="H97" s="220"/>
      <c r="I97" s="162"/>
      <c r="J97" s="162"/>
      <c r="K97" s="162"/>
      <c r="L97" s="162"/>
      <c r="M97" s="162"/>
      <c r="N97" s="162"/>
      <c r="O97" s="162"/>
      <c r="P97" s="162"/>
      <c r="Q97" s="162"/>
      <c r="R97" s="162"/>
      <c r="S97" s="162"/>
      <c r="T97" s="162"/>
      <c r="U97" s="162"/>
      <c r="V97" s="162"/>
      <c r="W97" s="162"/>
      <c r="X97" s="162"/>
      <c r="Y97" s="162"/>
      <c r="Z97" s="162"/>
      <c r="AA97" s="162"/>
      <c r="AB97" s="162"/>
      <c r="AC97" s="162"/>
      <c r="AD97" s="162"/>
      <c r="AE97" s="162"/>
      <c r="AF97" s="162"/>
      <c r="AG97" s="162"/>
      <c r="AH97" s="162"/>
      <c r="AI97" s="162"/>
      <c r="AJ97" s="162"/>
      <c r="AK97" s="162"/>
      <c r="AL97" s="162"/>
      <c r="AM97" s="162"/>
      <c r="AN97" s="162"/>
      <c r="AO97" s="162"/>
      <c r="AP97" s="162"/>
      <c r="AQ97" s="162"/>
      <c r="AR97" s="162"/>
    </row>
    <row r="98" spans="1:44" ht="14.1" customHeight="1" thickBot="1" x14ac:dyDescent="0.3">
      <c r="A98" s="175"/>
      <c r="B98" s="182"/>
      <c r="C98" s="277">
        <v>70</v>
      </c>
      <c r="D98" s="222" t="s">
        <v>32</v>
      </c>
      <c r="E98" s="182"/>
      <c r="F98" s="182"/>
      <c r="G98" s="182"/>
      <c r="H98" s="220"/>
      <c r="I98" s="162"/>
      <c r="J98" s="162"/>
      <c r="K98" s="162"/>
      <c r="L98" s="162"/>
      <c r="M98" s="162"/>
      <c r="N98" s="162"/>
      <c r="O98" s="162"/>
      <c r="P98" s="162"/>
      <c r="Q98" s="162"/>
      <c r="R98" s="162"/>
      <c r="S98" s="162"/>
      <c r="T98" s="162"/>
      <c r="U98" s="162"/>
      <c r="V98" s="162"/>
      <c r="W98" s="162"/>
      <c r="X98" s="162"/>
      <c r="Y98" s="162"/>
      <c r="Z98" s="162"/>
      <c r="AA98" s="162"/>
      <c r="AB98" s="162"/>
      <c r="AC98" s="162"/>
      <c r="AD98" s="162"/>
      <c r="AE98" s="162"/>
      <c r="AF98" s="162"/>
      <c r="AG98" s="162"/>
      <c r="AH98" s="162"/>
      <c r="AI98" s="162"/>
      <c r="AJ98" s="162"/>
      <c r="AK98" s="162"/>
      <c r="AL98" s="162"/>
      <c r="AM98" s="162"/>
      <c r="AN98" s="162"/>
      <c r="AO98" s="162"/>
      <c r="AP98" s="162"/>
      <c r="AQ98" s="162"/>
      <c r="AR98" s="162"/>
    </row>
    <row r="99" spans="1:44" ht="14.1" customHeight="1" thickBot="1" x14ac:dyDescent="0.3">
      <c r="A99" s="175"/>
      <c r="B99" s="182"/>
      <c r="C99" s="277">
        <v>105</v>
      </c>
      <c r="D99" s="222" t="s">
        <v>33</v>
      </c>
      <c r="E99" s="182"/>
      <c r="F99" s="182"/>
      <c r="G99" s="182"/>
      <c r="H99" s="220"/>
      <c r="I99" s="162"/>
      <c r="J99" s="162"/>
      <c r="K99" s="162"/>
      <c r="L99" s="162"/>
      <c r="M99" s="162"/>
      <c r="N99" s="162"/>
      <c r="O99" s="162"/>
      <c r="P99" s="162"/>
      <c r="Q99" s="162"/>
      <c r="R99" s="162"/>
      <c r="S99" s="162"/>
      <c r="T99" s="162"/>
      <c r="U99" s="162"/>
      <c r="V99" s="162"/>
      <c r="W99" s="162"/>
      <c r="X99" s="162"/>
      <c r="Y99" s="162"/>
      <c r="Z99" s="162"/>
      <c r="AA99" s="162"/>
      <c r="AB99" s="162"/>
      <c r="AC99" s="162"/>
      <c r="AD99" s="162"/>
      <c r="AE99" s="162"/>
      <c r="AF99" s="162"/>
      <c r="AG99" s="162"/>
      <c r="AH99" s="162"/>
      <c r="AI99" s="162"/>
      <c r="AJ99" s="162"/>
      <c r="AK99" s="162"/>
      <c r="AL99" s="162"/>
      <c r="AM99" s="162"/>
      <c r="AN99" s="162"/>
      <c r="AO99" s="162"/>
      <c r="AP99" s="162"/>
      <c r="AQ99" s="162"/>
      <c r="AR99" s="162"/>
    </row>
    <row r="100" spans="1:44" ht="14.1" customHeight="1" thickBot="1" x14ac:dyDescent="0.3">
      <c r="A100" s="175"/>
      <c r="B100" s="182"/>
      <c r="C100" s="277">
        <v>150</v>
      </c>
      <c r="D100" s="222" t="s">
        <v>34</v>
      </c>
      <c r="E100" s="182"/>
      <c r="F100" s="182"/>
      <c r="G100" s="182"/>
      <c r="H100" s="220"/>
      <c r="I100" s="162"/>
      <c r="J100" s="162"/>
      <c r="K100" s="162"/>
      <c r="L100" s="162"/>
      <c r="M100" s="162"/>
      <c r="N100" s="162"/>
      <c r="O100" s="162"/>
      <c r="P100" s="162"/>
      <c r="Q100" s="162"/>
      <c r="R100" s="162"/>
      <c r="S100" s="162"/>
      <c r="T100" s="162"/>
      <c r="U100" s="162"/>
      <c r="V100" s="162"/>
      <c r="W100" s="162"/>
      <c r="X100" s="162"/>
      <c r="Y100" s="162"/>
      <c r="Z100" s="162"/>
      <c r="AA100" s="162"/>
      <c r="AB100" s="162"/>
      <c r="AC100" s="162"/>
      <c r="AD100" s="162"/>
      <c r="AE100" s="162"/>
      <c r="AF100" s="162"/>
      <c r="AG100" s="162"/>
      <c r="AH100" s="162"/>
      <c r="AI100" s="162"/>
      <c r="AJ100" s="162"/>
      <c r="AK100" s="162"/>
      <c r="AL100" s="162"/>
      <c r="AM100" s="162"/>
      <c r="AN100" s="162"/>
      <c r="AO100" s="162"/>
      <c r="AP100" s="162"/>
      <c r="AQ100" s="162"/>
      <c r="AR100" s="162"/>
    </row>
    <row r="101" spans="1:44" ht="14.1" customHeight="1" thickBot="1" x14ac:dyDescent="0.3">
      <c r="A101" s="175"/>
      <c r="B101" s="182"/>
      <c r="C101" s="277">
        <v>25</v>
      </c>
      <c r="D101" s="222" t="s">
        <v>35</v>
      </c>
      <c r="E101" s="182"/>
      <c r="F101" s="182"/>
      <c r="G101" s="182"/>
      <c r="H101" s="220"/>
      <c r="I101" s="162"/>
      <c r="J101" s="162"/>
      <c r="K101" s="162"/>
      <c r="L101" s="162"/>
      <c r="M101" s="162"/>
      <c r="N101" s="162"/>
      <c r="O101" s="162"/>
      <c r="P101" s="162"/>
      <c r="Q101" s="162"/>
      <c r="R101" s="162"/>
      <c r="S101" s="162"/>
      <c r="T101" s="162"/>
      <c r="U101" s="162"/>
      <c r="V101" s="162"/>
      <c r="W101" s="162"/>
      <c r="X101" s="162"/>
      <c r="Y101" s="162"/>
      <c r="Z101" s="162"/>
      <c r="AA101" s="162"/>
      <c r="AB101" s="162"/>
      <c r="AC101" s="162"/>
      <c r="AD101" s="162"/>
      <c r="AE101" s="162"/>
      <c r="AF101" s="162"/>
      <c r="AG101" s="162"/>
      <c r="AH101" s="162"/>
      <c r="AI101" s="162"/>
      <c r="AJ101" s="162"/>
      <c r="AK101" s="162"/>
      <c r="AL101" s="162"/>
      <c r="AM101" s="162"/>
      <c r="AN101" s="162"/>
      <c r="AO101" s="162"/>
      <c r="AP101" s="162"/>
      <c r="AQ101" s="162"/>
      <c r="AR101" s="162"/>
    </row>
    <row r="102" spans="1:44" ht="14.1" customHeight="1" thickBot="1" x14ac:dyDescent="0.3">
      <c r="A102" s="184"/>
      <c r="B102" s="185"/>
      <c r="C102" s="185"/>
      <c r="D102" s="185"/>
      <c r="E102" s="185"/>
      <c r="F102" s="185"/>
      <c r="G102" s="185"/>
      <c r="H102" s="223"/>
    </row>
    <row r="103" spans="1:44" ht="14.1" customHeight="1" x14ac:dyDescent="0.25"/>
    <row r="104" spans="1:44" ht="14.1" customHeight="1" x14ac:dyDescent="0.25"/>
    <row r="105" spans="1:44" ht="14.1" customHeight="1" x14ac:dyDescent="0.25"/>
    <row r="106" spans="1:44" ht="12" customHeight="1" x14ac:dyDescent="0.25"/>
    <row r="107" spans="1:44" ht="12" customHeight="1" x14ac:dyDescent="0.25"/>
    <row r="108" spans="1:44" ht="12" customHeight="1" x14ac:dyDescent="0.25"/>
    <row r="109" spans="1:44" ht="12" customHeight="1" x14ac:dyDescent="0.25"/>
    <row r="110" spans="1:44" ht="8.25" customHeight="1" x14ac:dyDescent="0.25"/>
    <row r="111" spans="1:44" ht="12" hidden="1" customHeight="1" x14ac:dyDescent="0.25"/>
    <row r="112" spans="1:44" ht="12" hidden="1" customHeight="1" x14ac:dyDescent="0.25"/>
    <row r="113" ht="12" hidden="1" customHeight="1" x14ac:dyDescent="0.25"/>
    <row r="114" ht="12" hidden="1" customHeight="1" x14ac:dyDescent="0.25"/>
    <row r="115" ht="12" hidden="1" customHeight="1" x14ac:dyDescent="0.25"/>
    <row r="116" ht="12" hidden="1" customHeight="1" x14ac:dyDescent="0.25"/>
    <row r="117" ht="12" hidden="1" customHeight="1" x14ac:dyDescent="0.25"/>
    <row r="118" ht="12" hidden="1" customHeight="1" x14ac:dyDescent="0.25"/>
    <row r="119" ht="12" hidden="1" customHeight="1" x14ac:dyDescent="0.25"/>
    <row r="120" ht="12" hidden="1" customHeight="1" x14ac:dyDescent="0.25"/>
    <row r="121" ht="12" hidden="1" customHeight="1" x14ac:dyDescent="0.25"/>
    <row r="122" ht="12" hidden="1" customHeight="1" x14ac:dyDescent="0.25"/>
    <row r="123" ht="12" hidden="1" customHeight="1" x14ac:dyDescent="0.25"/>
    <row r="124" ht="3.75" hidden="1" customHeight="1" x14ac:dyDescent="0.25"/>
    <row r="125" ht="12" hidden="1" customHeight="1" x14ac:dyDescent="0.25"/>
    <row r="126" ht="12" hidden="1" customHeight="1" x14ac:dyDescent="0.25"/>
    <row r="127" ht="12" hidden="1" customHeight="1" x14ac:dyDescent="0.25"/>
    <row r="128" ht="12" hidden="1" customHeight="1" x14ac:dyDescent="0.25"/>
    <row r="129" ht="12" hidden="1" customHeight="1" x14ac:dyDescent="0.25"/>
    <row r="130" ht="12" hidden="1" customHeight="1" x14ac:dyDescent="0.25"/>
    <row r="131" ht="12" hidden="1" customHeight="1" x14ac:dyDescent="0.25"/>
    <row r="132" ht="12" hidden="1" customHeight="1" x14ac:dyDescent="0.25"/>
    <row r="133" ht="12" hidden="1" customHeight="1" x14ac:dyDescent="0.25"/>
    <row r="134" ht="12" hidden="1" customHeight="1" x14ac:dyDescent="0.25"/>
    <row r="135" ht="12" hidden="1" customHeight="1" x14ac:dyDescent="0.25"/>
    <row r="136" ht="12" hidden="1" customHeight="1" x14ac:dyDescent="0.25"/>
    <row r="137" ht="12" hidden="1" customHeight="1" x14ac:dyDescent="0.25"/>
    <row r="138" ht="12" hidden="1" customHeight="1" x14ac:dyDescent="0.25"/>
    <row r="139" ht="12" hidden="1" customHeight="1" x14ac:dyDescent="0.25"/>
    <row r="140" ht="12" hidden="1" customHeight="1" x14ac:dyDescent="0.25"/>
    <row r="141" ht="12" hidden="1" customHeight="1" x14ac:dyDescent="0.25"/>
    <row r="142" ht="12" hidden="1" customHeight="1" x14ac:dyDescent="0.25"/>
    <row r="143" ht="12" hidden="1" customHeight="1" x14ac:dyDescent="0.25"/>
    <row r="144" ht="12" hidden="1" customHeight="1" x14ac:dyDescent="0.25"/>
    <row r="145" ht="12.95" hidden="1" customHeight="1" x14ac:dyDescent="0.25"/>
    <row r="146" ht="9" hidden="1" customHeight="1" x14ac:dyDescent="0.25"/>
    <row r="147" ht="12.75" hidden="1" customHeight="1" x14ac:dyDescent="0.25"/>
    <row r="148" ht="12.95" hidden="1" customHeight="1" x14ac:dyDescent="0.25"/>
    <row r="149" ht="12.95" hidden="1" customHeight="1" x14ac:dyDescent="0.25"/>
    <row r="150" ht="12.95" hidden="1" customHeight="1" x14ac:dyDescent="0.25"/>
    <row r="151" ht="12.75" hidden="1" customHeight="1" x14ac:dyDescent="0.25"/>
    <row r="152" ht="12.95" hidden="1" customHeight="1" x14ac:dyDescent="0.25"/>
    <row r="153" ht="12.95" hidden="1" customHeight="1" x14ac:dyDescent="0.25"/>
    <row r="154" ht="12.95" hidden="1" customHeight="1" x14ac:dyDescent="0.25"/>
    <row r="155" ht="12.95" hidden="1" customHeight="1" x14ac:dyDescent="0.25"/>
    <row r="156" ht="12.75" hidden="1" customHeight="1" x14ac:dyDescent="0.25"/>
    <row r="157" ht="12.95" hidden="1" customHeight="1" x14ac:dyDescent="0.25"/>
    <row r="158" ht="12.95" hidden="1" customHeight="1" x14ac:dyDescent="0.25"/>
    <row r="159" ht="12.95" hidden="1" customHeight="1" x14ac:dyDescent="0.25"/>
    <row r="160" ht="12.95" hidden="1" customHeight="1" x14ac:dyDescent="0.25"/>
    <row r="161" spans="1:9" ht="12.75" hidden="1" customHeight="1" x14ac:dyDescent="0.25"/>
    <row r="162" spans="1:9" ht="12.75" hidden="1" customHeight="1" x14ac:dyDescent="0.25"/>
    <row r="163" spans="1:9" ht="12.75" hidden="1" customHeight="1" x14ac:dyDescent="0.25"/>
    <row r="164" spans="1:9" ht="6.75" hidden="1" customHeight="1" x14ac:dyDescent="0.25"/>
    <row r="165" spans="1:9" ht="12.95" hidden="1" customHeight="1" x14ac:dyDescent="0.25"/>
    <row r="166" spans="1:9" ht="12.75" hidden="1" customHeight="1" x14ac:dyDescent="0.25"/>
    <row r="167" spans="1:9" ht="12.95" hidden="1" customHeight="1" x14ac:dyDescent="0.25"/>
    <row r="168" spans="1:9" ht="12.75" hidden="1" customHeight="1" x14ac:dyDescent="0.25"/>
    <row r="169" spans="1:9" ht="12.75" hidden="1" customHeight="1" x14ac:dyDescent="0.25"/>
    <row r="170" spans="1:9" ht="12.75" hidden="1" customHeight="1" x14ac:dyDescent="0.25"/>
    <row r="171" spans="1:9" ht="12.95" customHeight="1" x14ac:dyDescent="0.25">
      <c r="A171" s="225"/>
      <c r="B171" s="225"/>
      <c r="C171" s="225"/>
      <c r="D171" s="225"/>
      <c r="E171" s="225"/>
      <c r="F171" s="225"/>
      <c r="G171" s="225"/>
      <c r="H171" s="225"/>
    </row>
    <row r="172" spans="1:9" ht="12.95" customHeight="1" x14ac:dyDescent="0.3">
      <c r="A172" s="226" t="s">
        <v>102</v>
      </c>
      <c r="B172" s="225"/>
      <c r="C172" s="225"/>
      <c r="D172" s="225"/>
      <c r="E172" s="225"/>
      <c r="F172" s="225"/>
      <c r="G172" s="225"/>
      <c r="H172" s="225"/>
    </row>
    <row r="173" spans="1:9" ht="12.95" customHeight="1" thickBot="1" x14ac:dyDescent="0.3"/>
    <row r="174" spans="1:9" ht="12.95" customHeight="1" x14ac:dyDescent="0.25">
      <c r="A174" s="203" t="s">
        <v>117</v>
      </c>
      <c r="B174" s="160"/>
      <c r="C174" s="160"/>
      <c r="D174" s="227" t="s">
        <v>53</v>
      </c>
      <c r="E174" s="227" t="s">
        <v>28</v>
      </c>
      <c r="F174"/>
      <c r="G174"/>
      <c r="I174" s="162"/>
    </row>
    <row r="175" spans="1:9" ht="12.95" customHeight="1" x14ac:dyDescent="0.25">
      <c r="A175" s="228" t="str">
        <f>B60</f>
        <v>Small Scale Urban Infill </v>
      </c>
      <c r="B175" s="229"/>
      <c r="C175" s="230"/>
      <c r="D175" s="231">
        <f>'Scenario 1'!I202</f>
        <v>662325.80795653164</v>
      </c>
      <c r="E175" s="232">
        <f>'Scenario 1'!S202</f>
        <v>1474793.2826878792</v>
      </c>
      <c r="F175"/>
      <c r="G175"/>
      <c r="I175" s="162"/>
    </row>
    <row r="176" spans="1:9" ht="12.95" customHeight="1" x14ac:dyDescent="0.25">
      <c r="A176" s="228" t="str">
        <f>B69</f>
        <v>Small Scale Urban edge</v>
      </c>
      <c r="B176" s="229"/>
      <c r="C176" s="230"/>
      <c r="D176" s="231">
        <f>'Scenario 2'!I202</f>
        <v>614990.43152353028</v>
      </c>
      <c r="E176" s="232">
        <f>'Scenario 2'!S202</f>
        <v>1449123.7055810487</v>
      </c>
      <c r="F176"/>
      <c r="G176"/>
    </row>
    <row r="177" spans="1:7" ht="12.95" customHeight="1" x14ac:dyDescent="0.25">
      <c r="A177" s="228" t="str">
        <f>B78</f>
        <v>Med Scale Urban Mixed Residential </v>
      </c>
      <c r="B177" s="229"/>
      <c r="C177" s="230"/>
      <c r="D177" s="231">
        <f>'Scenario 3'!I202</f>
        <v>617895.23931592028</v>
      </c>
      <c r="E177" s="232">
        <f>'Scenario 3'!S202</f>
        <v>1442991.7421519007</v>
      </c>
      <c r="F177"/>
      <c r="G177"/>
    </row>
    <row r="178" spans="1:7" x14ac:dyDescent="0.25">
      <c r="A178" s="228" t="str">
        <f>B87</f>
        <v>Med Scale Urban Edge Mixed Residential</v>
      </c>
      <c r="B178" s="229"/>
      <c r="C178" s="230"/>
      <c r="D178" s="231">
        <f>'Scenario 4'!I202</f>
        <v>576446.53969460353</v>
      </c>
      <c r="E178" s="232">
        <f>'Scenario 4'!S202</f>
        <v>1405840.4201495217</v>
      </c>
      <c r="F178"/>
      <c r="G178"/>
    </row>
    <row r="179" spans="1:7" ht="15.75" thickBot="1" x14ac:dyDescent="0.3">
      <c r="A179" s="233" t="str">
        <f>B96</f>
        <v>Large  Scale Urban Extension</v>
      </c>
      <c r="B179" s="234"/>
      <c r="C179" s="235"/>
      <c r="D179" s="236">
        <f>'Scenario 5'!I202</f>
        <v>557923.37959622405</v>
      </c>
      <c r="E179" s="237">
        <f>'Scenario 5'!S202</f>
        <v>1380546.6977617138</v>
      </c>
      <c r="F179"/>
      <c r="G179"/>
    </row>
    <row r="180" spans="1:7" x14ac:dyDescent="0.25">
      <c r="A180" s="238" t="s">
        <v>112</v>
      </c>
      <c r="B180" s="239"/>
      <c r="C180" s="239"/>
      <c r="D180" s="240"/>
      <c r="F180"/>
      <c r="G180"/>
    </row>
    <row r="181" spans="1:7" x14ac:dyDescent="0.25">
      <c r="A181" s="241" t="s">
        <v>111</v>
      </c>
      <c r="B181" s="173"/>
      <c r="C181" s="173"/>
      <c r="D181" s="242">
        <v>425000</v>
      </c>
      <c r="F181"/>
    </row>
    <row r="182" spans="1:7" ht="15.75" thickBot="1" x14ac:dyDescent="0.3">
      <c r="A182" s="243" t="s">
        <v>114</v>
      </c>
      <c r="B182" s="186"/>
      <c r="C182" s="186"/>
      <c r="D182" s="244">
        <v>20000</v>
      </c>
    </row>
    <row r="183" spans="1:7" x14ac:dyDescent="0.25">
      <c r="A183" s="245"/>
      <c r="B183" s="246"/>
      <c r="C183" s="246"/>
      <c r="D183" s="247"/>
    </row>
    <row r="184" spans="1:7" ht="15.75" thickBot="1" x14ac:dyDescent="0.3">
      <c r="A184" s="243" t="s">
        <v>115</v>
      </c>
      <c r="B184" s="185"/>
      <c r="C184" s="185"/>
      <c r="D184" s="248">
        <v>0.5</v>
      </c>
    </row>
    <row r="185" spans="1:7" ht="5.25" customHeight="1" thickBot="1" x14ac:dyDescent="0.3"/>
    <row r="186" spans="1:7" ht="3.75" hidden="1" customHeight="1" thickBot="1" x14ac:dyDescent="0.3"/>
    <row r="187" spans="1:7" hidden="1" x14ac:dyDescent="0.25"/>
    <row r="188" spans="1:7" hidden="1" x14ac:dyDescent="0.25"/>
    <row r="189" spans="1:7" hidden="1" x14ac:dyDescent="0.25"/>
    <row r="190" spans="1:7" hidden="1" x14ac:dyDescent="0.25"/>
    <row r="191" spans="1:7" ht="10.5" hidden="1" customHeight="1" x14ac:dyDescent="0.25"/>
    <row r="192" spans="1:7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t="15.75" hidden="1" thickBot="1" x14ac:dyDescent="0.3"/>
    <row r="206" ht="15.75" hidden="1" thickBot="1" x14ac:dyDescent="0.3"/>
    <row r="207" ht="15.75" hidden="1" thickBot="1" x14ac:dyDescent="0.3"/>
    <row r="208" ht="15.75" hidden="1" thickBot="1" x14ac:dyDescent="0.3"/>
    <row r="209" spans="1:5" ht="15.75" hidden="1" thickBot="1" x14ac:dyDescent="0.3"/>
    <row r="210" spans="1:5" x14ac:dyDescent="0.25">
      <c r="A210" s="249" t="s">
        <v>103</v>
      </c>
      <c r="B210" s="189"/>
      <c r="C210" s="189"/>
      <c r="D210" s="217"/>
    </row>
    <row r="211" spans="1:5" ht="15.75" thickBot="1" x14ac:dyDescent="0.3">
      <c r="A211" s="184" t="s">
        <v>120</v>
      </c>
      <c r="B211" s="185"/>
      <c r="C211" s="185"/>
      <c r="D211" s="250">
        <v>1</v>
      </c>
    </row>
    <row r="212" spans="1:5" ht="15.75" thickBot="1" x14ac:dyDescent="0.3"/>
    <row r="213" spans="1:5" x14ac:dyDescent="0.25">
      <c r="A213" s="249" t="s">
        <v>99</v>
      </c>
      <c r="B213" s="189"/>
      <c r="C213" s="189"/>
      <c r="D213" s="189"/>
      <c r="E213" s="217"/>
    </row>
    <row r="214" spans="1:5" x14ac:dyDescent="0.25">
      <c r="A214" s="251" t="s">
        <v>95</v>
      </c>
      <c r="B214" s="252" t="s">
        <v>96</v>
      </c>
      <c r="C214" s="252" t="s">
        <v>97</v>
      </c>
      <c r="D214" s="252" t="s">
        <v>38</v>
      </c>
      <c r="E214" s="253" t="s">
        <v>98</v>
      </c>
    </row>
    <row r="215" spans="1:5" ht="15.75" thickBot="1" x14ac:dyDescent="0.3">
      <c r="A215" s="254">
        <v>100</v>
      </c>
      <c r="B215" s="255">
        <v>40</v>
      </c>
      <c r="C215" s="255">
        <v>35</v>
      </c>
      <c r="D215" s="255">
        <v>25</v>
      </c>
      <c r="E215" s="256">
        <v>20</v>
      </c>
    </row>
    <row r="216" spans="1:5" ht="15.75" thickBot="1" x14ac:dyDescent="0.3"/>
    <row r="217" spans="1:5" x14ac:dyDescent="0.25">
      <c r="A217" s="170" t="s">
        <v>121</v>
      </c>
      <c r="B217" s="198"/>
      <c r="C217" s="198"/>
      <c r="D217" s="217"/>
    </row>
    <row r="218" spans="1:5" x14ac:dyDescent="0.25">
      <c r="A218" s="175" t="s">
        <v>122</v>
      </c>
      <c r="B218" s="182"/>
      <c r="C218" s="182"/>
      <c r="D218" s="220"/>
    </row>
    <row r="219" spans="1:5" x14ac:dyDescent="0.25">
      <c r="A219" s="257" t="str">
        <f>D12</f>
        <v>Starter Homes</v>
      </c>
      <c r="B219" s="258" t="s">
        <v>124</v>
      </c>
      <c r="C219" s="259" t="s">
        <v>123</v>
      </c>
      <c r="D219" s="260" t="s">
        <v>127</v>
      </c>
    </row>
    <row r="220" spans="1:5" x14ac:dyDescent="0.25">
      <c r="A220" s="261" t="s">
        <v>31</v>
      </c>
      <c r="B220" s="262"/>
      <c r="C220" s="263"/>
      <c r="D220" s="264"/>
    </row>
    <row r="221" spans="1:5" x14ac:dyDescent="0.25">
      <c r="A221" s="261" t="s">
        <v>64</v>
      </c>
      <c r="B221" s="262">
        <v>75</v>
      </c>
      <c r="C221" s="263">
        <v>0.8</v>
      </c>
      <c r="D221" s="264">
        <v>1044</v>
      </c>
    </row>
    <row r="222" spans="1:5" x14ac:dyDescent="0.25">
      <c r="A222" s="261" t="s">
        <v>65</v>
      </c>
      <c r="B222" s="262">
        <v>90</v>
      </c>
      <c r="C222" s="263">
        <v>0.2</v>
      </c>
      <c r="D222" s="264">
        <v>1044</v>
      </c>
    </row>
    <row r="223" spans="1:5" x14ac:dyDescent="0.25">
      <c r="A223" s="265"/>
      <c r="B223" s="266"/>
      <c r="C223" s="267"/>
      <c r="D223" s="268"/>
    </row>
    <row r="224" spans="1:5" x14ac:dyDescent="0.25">
      <c r="A224" s="269" t="str">
        <f>E12</f>
        <v>Intermediate</v>
      </c>
      <c r="B224" s="258" t="s">
        <v>124</v>
      </c>
      <c r="C224" s="259" t="s">
        <v>123</v>
      </c>
      <c r="D224" s="270" t="s">
        <v>127</v>
      </c>
    </row>
    <row r="225" spans="1:4" x14ac:dyDescent="0.25">
      <c r="A225" s="261" t="s">
        <v>31</v>
      </c>
      <c r="B225" s="262"/>
      <c r="C225" s="263"/>
      <c r="D225" s="264"/>
    </row>
    <row r="226" spans="1:4" x14ac:dyDescent="0.25">
      <c r="A226" s="261" t="s">
        <v>64</v>
      </c>
      <c r="B226" s="262">
        <v>75</v>
      </c>
      <c r="C226" s="263">
        <v>0.8</v>
      </c>
      <c r="D226" s="264">
        <v>1044</v>
      </c>
    </row>
    <row r="227" spans="1:4" x14ac:dyDescent="0.25">
      <c r="A227" s="261" t="s">
        <v>65</v>
      </c>
      <c r="B227" s="262">
        <v>90</v>
      </c>
      <c r="C227" s="263">
        <v>0.2</v>
      </c>
      <c r="D227" s="264">
        <v>1044</v>
      </c>
    </row>
    <row r="228" spans="1:4" x14ac:dyDescent="0.25">
      <c r="A228" s="265"/>
      <c r="B228" s="266"/>
      <c r="C228" s="267"/>
      <c r="D228" s="268"/>
    </row>
    <row r="229" spans="1:4" x14ac:dyDescent="0.25">
      <c r="A229" s="269" t="str">
        <f>F12</f>
        <v>Afford/Social Rent</v>
      </c>
      <c r="B229" s="258" t="s">
        <v>124</v>
      </c>
      <c r="C229" s="259" t="s">
        <v>123</v>
      </c>
      <c r="D229" s="270" t="s">
        <v>127</v>
      </c>
    </row>
    <row r="230" spans="1:4" x14ac:dyDescent="0.25">
      <c r="A230" s="261" t="s">
        <v>31</v>
      </c>
      <c r="B230" s="262"/>
      <c r="C230" s="263"/>
      <c r="D230" s="264"/>
    </row>
    <row r="231" spans="1:4" x14ac:dyDescent="0.25">
      <c r="A231" s="261" t="s">
        <v>64</v>
      </c>
      <c r="B231" s="262">
        <v>75</v>
      </c>
      <c r="C231" s="263">
        <v>0.8</v>
      </c>
      <c r="D231" s="264">
        <v>1044</v>
      </c>
    </row>
    <row r="232" spans="1:4" x14ac:dyDescent="0.25">
      <c r="A232" s="261" t="s">
        <v>65</v>
      </c>
      <c r="B232" s="262">
        <v>90</v>
      </c>
      <c r="C232" s="263">
        <v>0.2</v>
      </c>
      <c r="D232" s="264">
        <v>1044</v>
      </c>
    </row>
    <row r="233" spans="1:4" ht="15.75" thickBot="1" x14ac:dyDescent="0.3">
      <c r="A233" s="184"/>
      <c r="B233" s="185"/>
      <c r="C233" s="185"/>
      <c r="D233" s="223"/>
    </row>
  </sheetData>
  <mergeCells count="3">
    <mergeCell ref="A7:D8"/>
    <mergeCell ref="D2:H4"/>
    <mergeCell ref="A56:F57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12" shapeId="3073" r:id="rId4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85725</xdr:rowOff>
              </from>
              <to>
                <xdr:col>2</xdr:col>
                <xdr:colOff>142875</xdr:colOff>
                <xdr:row>4</xdr:row>
                <xdr:rowOff>95250</xdr:rowOff>
              </to>
            </anchor>
          </objectPr>
        </oleObject>
      </mc:Choice>
      <mc:Fallback>
        <oleObject progId="CorelDRAW.Graphic.12" shapeId="307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zoomScale="60" zoomScaleNormal="60" workbookViewId="0">
      <selection activeCell="D22" sqref="D22"/>
    </sheetView>
  </sheetViews>
  <sheetFormatPr defaultRowHeight="15" x14ac:dyDescent="0.25"/>
  <cols>
    <col min="1" max="1" width="30.7109375" customWidth="1"/>
    <col min="2" max="7" width="18.7109375" customWidth="1"/>
    <col min="8" max="10" width="15.7109375" customWidth="1"/>
  </cols>
  <sheetData>
    <row r="1" spans="1:6" x14ac:dyDescent="0.25">
      <c r="A1" s="66"/>
      <c r="B1" s="60"/>
      <c r="C1" s="292" t="s">
        <v>91</v>
      </c>
      <c r="D1" s="292"/>
      <c r="E1" s="292"/>
      <c r="F1" s="293"/>
    </row>
    <row r="2" spans="1:6" x14ac:dyDescent="0.25">
      <c r="A2" s="67"/>
      <c r="B2" s="2"/>
      <c r="C2" s="294"/>
      <c r="D2" s="294"/>
      <c r="E2" s="294"/>
      <c r="F2" s="295"/>
    </row>
    <row r="3" spans="1:6" ht="17.25" customHeight="1" x14ac:dyDescent="0.25">
      <c r="A3" s="67"/>
      <c r="B3" s="2"/>
      <c r="C3" s="296"/>
      <c r="D3" s="296"/>
      <c r="E3" s="296"/>
      <c r="F3" s="297"/>
    </row>
    <row r="4" spans="1:6" x14ac:dyDescent="0.25">
      <c r="A4" s="68" t="s">
        <v>90</v>
      </c>
      <c r="B4" s="298" t="str">
        <f>Assumptions!B60</f>
        <v>Small Scale Urban Infill </v>
      </c>
      <c r="C4" s="298" t="str">
        <f>Assumptions!B69</f>
        <v>Small Scale Urban edge</v>
      </c>
      <c r="D4" s="298" t="str">
        <f>Assumptions!B78</f>
        <v>Med Scale Urban Mixed Residential </v>
      </c>
      <c r="E4" s="298" t="str">
        <f>Assumptions!B87</f>
        <v>Med Scale Urban Edge Mixed Residential</v>
      </c>
      <c r="F4" s="300" t="str">
        <f>Assumptions!B96</f>
        <v>Large  Scale Urban Extension</v>
      </c>
    </row>
    <row r="5" spans="1:6" x14ac:dyDescent="0.25">
      <c r="A5" s="69"/>
      <c r="B5" s="299"/>
      <c r="C5" s="299"/>
      <c r="D5" s="299"/>
      <c r="E5" s="299"/>
      <c r="F5" s="301"/>
    </row>
    <row r="6" spans="1:6" x14ac:dyDescent="0.25">
      <c r="A6" s="70" t="str">
        <f>Assumptions!A13</f>
        <v xml:space="preserve">Low Value </v>
      </c>
      <c r="B6" s="63"/>
      <c r="C6" s="63"/>
      <c r="D6" s="63"/>
      <c r="E6" s="63"/>
      <c r="F6" s="71"/>
    </row>
    <row r="7" spans="1:6" x14ac:dyDescent="0.25">
      <c r="A7" s="72" t="s">
        <v>116</v>
      </c>
      <c r="B7" s="57">
        <f>'Scenario 1'!I66</f>
        <v>71.893025313183671</v>
      </c>
      <c r="C7" s="57">
        <f>'Scenario 2'!I66</f>
        <v>64.654121225653498</v>
      </c>
      <c r="D7" s="57">
        <f>'Scenario 3'!I66</f>
        <v>20.589078296256798</v>
      </c>
      <c r="E7" s="57">
        <f>'Scenario 4'!I66</f>
        <v>22.051357150196083</v>
      </c>
      <c r="F7" s="73">
        <f>'Scenario 5'!I66</f>
        <v>25.511671191589748</v>
      </c>
    </row>
    <row r="8" spans="1:6" x14ac:dyDescent="0.25">
      <c r="A8" s="72" t="s">
        <v>101</v>
      </c>
      <c r="B8" s="57">
        <f>'Scenario 1'!I134</f>
        <v>-2.2620273679864282</v>
      </c>
      <c r="C8" s="57">
        <f>'Scenario 2'!I134</f>
        <v>-7.5748261910702359</v>
      </c>
      <c r="D8" s="57">
        <f>'Scenario 3'!I134</f>
        <v>-35.869841474702206</v>
      </c>
      <c r="E8" s="57">
        <f>'Scenario 4'!I134</f>
        <v>-36.462285450654456</v>
      </c>
      <c r="F8" s="73">
        <f>'Scenario 5'!I134</f>
        <v>-35.272819317257728</v>
      </c>
    </row>
    <row r="9" spans="1:6" x14ac:dyDescent="0.25">
      <c r="A9" s="74" t="str">
        <f>Assumptions!A14</f>
        <v>High Value</v>
      </c>
      <c r="B9" s="56"/>
      <c r="C9" s="55"/>
      <c r="D9" s="55"/>
      <c r="E9" s="55"/>
      <c r="F9" s="75"/>
    </row>
    <row r="10" spans="1:6" x14ac:dyDescent="0.25">
      <c r="A10" s="76" t="str">
        <f>A7</f>
        <v>Greenfield</v>
      </c>
      <c r="B10" s="56">
        <f>'Scenario 1'!S66</f>
        <v>193.95361962995398</v>
      </c>
      <c r="C10" s="56">
        <f>'Scenario 2'!S66</f>
        <v>186.71471554242356</v>
      </c>
      <c r="D10" s="56">
        <f>'Scenario 3'!S66</f>
        <v>95.178656779612425</v>
      </c>
      <c r="E10" s="56">
        <f>'Scenario 4'!S66</f>
        <v>102.12612867308239</v>
      </c>
      <c r="F10" s="77">
        <f>'Scenario 5'!S66</f>
        <v>109.64480635692789</v>
      </c>
    </row>
    <row r="11" spans="1:6" ht="15.75" thickBot="1" x14ac:dyDescent="0.3">
      <c r="A11" s="282" t="str">
        <f>A8</f>
        <v>Brownfield</v>
      </c>
      <c r="B11" s="283">
        <f>'Scenario 1'!S134</f>
        <v>119.7985669487842</v>
      </c>
      <c r="C11" s="283">
        <f>'Scenario 2'!S134</f>
        <v>107.86721378843779</v>
      </c>
      <c r="D11" s="283">
        <f>'Scenario 3'!S134</f>
        <v>59.885517538910015</v>
      </c>
      <c r="E11" s="283">
        <f>'Scenario 4'!S134</f>
        <v>62.016558738078686</v>
      </c>
      <c r="F11" s="284">
        <f>'Scenario 5'!S134</f>
        <v>65.229945789033408</v>
      </c>
    </row>
    <row r="38" spans="5:5" x14ac:dyDescent="0.25">
      <c r="E38" s="54"/>
    </row>
  </sheetData>
  <mergeCells count="6">
    <mergeCell ref="C1:F3"/>
    <mergeCell ref="B4:B5"/>
    <mergeCell ref="C4:C5"/>
    <mergeCell ref="D4:D5"/>
    <mergeCell ref="E4:E5"/>
    <mergeCell ref="F4:F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316"/>
  <sheetViews>
    <sheetView topLeftCell="A140" zoomScale="60" zoomScaleNormal="60" workbookViewId="0">
      <selection activeCell="W72" sqref="W72"/>
    </sheetView>
  </sheetViews>
  <sheetFormatPr defaultColWidth="8.85546875" defaultRowHeight="15" x14ac:dyDescent="0.25"/>
  <cols>
    <col min="1" max="6" width="8.85546875" style="88"/>
    <col min="7" max="7" width="6.7109375" style="88" customWidth="1"/>
    <col min="8" max="8" width="8.85546875" style="88"/>
    <col min="9" max="9" width="12.7109375" style="88" customWidth="1"/>
    <col min="10" max="10" width="1.7109375" style="88" customWidth="1"/>
    <col min="11" max="16" width="8.85546875" style="88"/>
    <col min="17" max="17" width="6.7109375" style="88" customWidth="1"/>
    <col min="18" max="18" width="8.85546875" style="88"/>
    <col min="19" max="19" width="12.7109375" style="88" customWidth="1"/>
    <col min="20" max="20" width="1.7109375" style="88" customWidth="1"/>
    <col min="21" max="26" width="8.85546875" style="88"/>
    <col min="27" max="27" width="6.7109375" style="88" customWidth="1"/>
    <col min="28" max="28" width="8.85546875" style="88"/>
    <col min="29" max="29" width="12.7109375" style="88" customWidth="1"/>
    <col min="30" max="30" width="1.7109375" style="88" customWidth="1"/>
    <col min="31" max="36" width="8.85546875" style="88"/>
    <col min="37" max="37" width="6.7109375" style="88" customWidth="1"/>
    <col min="38" max="38" width="8.85546875" style="88"/>
    <col min="39" max="39" width="12.7109375" style="88" customWidth="1"/>
    <col min="40" max="40" width="1.7109375" style="88" customWidth="1"/>
    <col min="41" max="46" width="8.85546875" style="88"/>
    <col min="47" max="47" width="6.7109375" style="88" customWidth="1"/>
    <col min="48" max="48" width="8.85546875" style="88"/>
    <col min="49" max="49" width="12.7109375" style="88" customWidth="1"/>
    <col min="50" max="16384" width="8.85546875" style="88"/>
  </cols>
  <sheetData>
    <row r="1" spans="1:39" ht="11.1" customHeight="1" x14ac:dyDescent="0.3">
      <c r="A1" s="84"/>
      <c r="B1" s="85"/>
      <c r="C1" s="85"/>
      <c r="D1" s="86"/>
      <c r="E1" s="87"/>
      <c r="F1" s="87"/>
      <c r="G1" s="87"/>
      <c r="H1" s="87"/>
      <c r="I1" s="87"/>
      <c r="K1" s="84"/>
      <c r="L1" s="85"/>
      <c r="M1" s="85"/>
      <c r="N1" s="86"/>
      <c r="O1" s="87"/>
      <c r="P1" s="87"/>
      <c r="Q1" s="87"/>
      <c r="R1" s="87"/>
      <c r="S1" s="87"/>
      <c r="U1"/>
      <c r="V1"/>
      <c r="W1"/>
      <c r="X1"/>
      <c r="Y1"/>
      <c r="Z1"/>
      <c r="AA1"/>
      <c r="AB1"/>
      <c r="AC1"/>
      <c r="AE1"/>
      <c r="AF1"/>
      <c r="AG1"/>
      <c r="AH1"/>
      <c r="AI1"/>
      <c r="AJ1"/>
      <c r="AK1"/>
      <c r="AL1"/>
      <c r="AM1"/>
    </row>
    <row r="2" spans="1:39" ht="11.1" customHeight="1" x14ac:dyDescent="0.25">
      <c r="A2" s="84"/>
      <c r="B2" s="84"/>
      <c r="C2" s="84"/>
      <c r="D2" s="302" t="s">
        <v>54</v>
      </c>
      <c r="E2" s="302"/>
      <c r="F2" s="302"/>
      <c r="G2" s="302"/>
      <c r="H2" s="302"/>
      <c r="I2" s="302"/>
      <c r="K2" s="84"/>
      <c r="L2" s="84"/>
      <c r="M2" s="84"/>
      <c r="N2" s="302" t="s">
        <v>54</v>
      </c>
      <c r="O2" s="302"/>
      <c r="P2" s="302"/>
      <c r="Q2" s="302"/>
      <c r="R2" s="302"/>
      <c r="S2" s="302"/>
      <c r="U2"/>
      <c r="V2"/>
      <c r="W2"/>
      <c r="X2"/>
      <c r="Y2"/>
      <c r="Z2"/>
      <c r="AA2"/>
      <c r="AB2"/>
      <c r="AC2"/>
      <c r="AE2"/>
      <c r="AF2"/>
      <c r="AG2"/>
      <c r="AH2"/>
      <c r="AI2"/>
      <c r="AJ2"/>
      <c r="AK2"/>
      <c r="AL2"/>
      <c r="AM2"/>
    </row>
    <row r="3" spans="1:39" ht="11.1" customHeight="1" x14ac:dyDescent="0.25">
      <c r="A3" s="84"/>
      <c r="B3" s="84"/>
      <c r="C3" s="84"/>
      <c r="D3" s="302"/>
      <c r="E3" s="302"/>
      <c r="F3" s="302"/>
      <c r="G3" s="302"/>
      <c r="H3" s="302"/>
      <c r="I3" s="302"/>
      <c r="K3" s="84"/>
      <c r="L3" s="84"/>
      <c r="M3" s="84"/>
      <c r="N3" s="302"/>
      <c r="O3" s="302"/>
      <c r="P3" s="302"/>
      <c r="Q3" s="302"/>
      <c r="R3" s="302"/>
      <c r="S3" s="302"/>
      <c r="U3"/>
      <c r="V3"/>
      <c r="W3"/>
      <c r="X3"/>
      <c r="Y3"/>
      <c r="Z3"/>
      <c r="AA3"/>
      <c r="AB3"/>
      <c r="AC3"/>
      <c r="AE3"/>
      <c r="AF3"/>
      <c r="AG3"/>
      <c r="AH3"/>
      <c r="AI3"/>
      <c r="AJ3"/>
      <c r="AK3"/>
      <c r="AL3"/>
      <c r="AM3"/>
    </row>
    <row r="4" spans="1:39" ht="11.1" customHeight="1" x14ac:dyDescent="0.25">
      <c r="A4" s="84"/>
      <c r="B4" s="84"/>
      <c r="C4" s="84"/>
      <c r="D4" s="302"/>
      <c r="E4" s="302"/>
      <c r="F4" s="302"/>
      <c r="G4" s="302"/>
      <c r="H4" s="302"/>
      <c r="I4" s="302"/>
      <c r="K4" s="84"/>
      <c r="L4" s="84"/>
      <c r="M4" s="84"/>
      <c r="N4" s="302"/>
      <c r="O4" s="302"/>
      <c r="P4" s="302"/>
      <c r="Q4" s="302"/>
      <c r="R4" s="302"/>
      <c r="S4" s="302"/>
      <c r="U4"/>
      <c r="V4"/>
      <c r="W4"/>
      <c r="X4"/>
      <c r="Y4"/>
      <c r="Z4"/>
      <c r="AA4"/>
      <c r="AB4"/>
      <c r="AC4"/>
      <c r="AE4"/>
      <c r="AF4"/>
      <c r="AG4"/>
      <c r="AH4"/>
      <c r="AI4"/>
      <c r="AJ4"/>
      <c r="AK4"/>
      <c r="AL4"/>
      <c r="AM4"/>
    </row>
    <row r="5" spans="1:39" ht="11.1" customHeight="1" x14ac:dyDescent="0.25">
      <c r="A5" s="84"/>
      <c r="B5" s="84"/>
      <c r="C5" s="84"/>
      <c r="D5" s="89"/>
      <c r="E5" s="89"/>
      <c r="F5" s="89"/>
      <c r="G5" s="89"/>
      <c r="H5" s="89"/>
      <c r="I5" s="89"/>
      <c r="K5" s="84"/>
      <c r="L5" s="84"/>
      <c r="M5" s="84"/>
      <c r="N5" s="89"/>
      <c r="O5" s="89"/>
      <c r="P5" s="89"/>
      <c r="Q5" s="89"/>
      <c r="R5" s="89"/>
      <c r="S5" s="89"/>
      <c r="U5"/>
      <c r="V5"/>
      <c r="W5"/>
      <c r="X5"/>
      <c r="Y5"/>
      <c r="Z5"/>
      <c r="AA5"/>
      <c r="AB5"/>
      <c r="AC5"/>
      <c r="AE5"/>
      <c r="AF5"/>
      <c r="AG5"/>
      <c r="AH5"/>
      <c r="AI5"/>
      <c r="AJ5"/>
      <c r="AK5"/>
      <c r="AL5"/>
      <c r="AM5"/>
    </row>
    <row r="6" spans="1:39" ht="11.1" customHeight="1" x14ac:dyDescent="0.25">
      <c r="A6" s="90" t="s">
        <v>0</v>
      </c>
      <c r="B6" s="90"/>
      <c r="C6" s="91"/>
      <c r="D6" s="92" t="str">
        <f>Assumptions!$B$60</f>
        <v>Small Scale Urban Infill </v>
      </c>
      <c r="E6" s="93"/>
      <c r="F6" s="93"/>
      <c r="G6" s="94"/>
      <c r="H6" s="95" t="str">
        <f>Assumptions!$D$61</f>
        <v>Apartments</v>
      </c>
      <c r="I6" s="96">
        <f>Assumptions!$C$61</f>
        <v>0</v>
      </c>
      <c r="K6" s="90" t="s">
        <v>0</v>
      </c>
      <c r="L6" s="90"/>
      <c r="M6" s="91"/>
      <c r="N6" s="92" t="str">
        <f>Assumptions!$B$60</f>
        <v>Small Scale Urban Infill </v>
      </c>
      <c r="O6" s="93"/>
      <c r="P6" s="93"/>
      <c r="Q6" s="94"/>
      <c r="R6" s="95" t="str">
        <f>Assumptions!$D$61</f>
        <v>Apartments</v>
      </c>
      <c r="S6" s="96">
        <f>Assumptions!$C$61</f>
        <v>0</v>
      </c>
      <c r="U6"/>
      <c r="V6"/>
      <c r="W6"/>
      <c r="X6"/>
      <c r="Y6"/>
      <c r="Z6"/>
      <c r="AA6"/>
      <c r="AB6"/>
      <c r="AC6"/>
      <c r="AE6"/>
      <c r="AF6"/>
      <c r="AG6"/>
      <c r="AH6"/>
      <c r="AI6"/>
      <c r="AJ6"/>
      <c r="AK6"/>
      <c r="AL6"/>
      <c r="AM6"/>
    </row>
    <row r="7" spans="1:39" ht="11.1" customHeight="1" x14ac:dyDescent="0.25">
      <c r="A7" s="90" t="s">
        <v>1</v>
      </c>
      <c r="B7" s="91"/>
      <c r="C7" s="91"/>
      <c r="D7" s="92" t="s">
        <v>116</v>
      </c>
      <c r="E7" s="93"/>
      <c r="F7" s="93"/>
      <c r="G7" s="97"/>
      <c r="H7" s="95" t="str">
        <f>Assumptions!$D$62</f>
        <v>2 bed houses</v>
      </c>
      <c r="I7" s="96">
        <f>Assumptions!$C$62</f>
        <v>10</v>
      </c>
      <c r="K7" s="90" t="s">
        <v>1</v>
      </c>
      <c r="L7" s="91"/>
      <c r="M7" s="91"/>
      <c r="N7" s="92" t="s">
        <v>116</v>
      </c>
      <c r="O7" s="93"/>
      <c r="P7" s="93"/>
      <c r="Q7" s="97"/>
      <c r="R7" s="95" t="str">
        <f>Assumptions!$D$62</f>
        <v>2 bed houses</v>
      </c>
      <c r="S7" s="96">
        <f>Assumptions!$C$62</f>
        <v>10</v>
      </c>
      <c r="U7"/>
      <c r="V7"/>
      <c r="W7"/>
      <c r="X7"/>
      <c r="Y7"/>
      <c r="Z7"/>
      <c r="AA7"/>
      <c r="AB7"/>
      <c r="AC7"/>
      <c r="AE7"/>
      <c r="AF7"/>
      <c r="AG7"/>
      <c r="AH7"/>
      <c r="AI7"/>
      <c r="AJ7"/>
      <c r="AK7"/>
      <c r="AL7"/>
      <c r="AM7"/>
    </row>
    <row r="8" spans="1:39" ht="11.1" customHeight="1" x14ac:dyDescent="0.25">
      <c r="A8" s="90" t="s">
        <v>2</v>
      </c>
      <c r="B8" s="90"/>
      <c r="C8" s="91"/>
      <c r="D8" s="98" t="str">
        <f>Assumptions!A13</f>
        <v xml:space="preserve">Low Value </v>
      </c>
      <c r="E8" s="99"/>
      <c r="F8" s="99"/>
      <c r="G8" s="100"/>
      <c r="H8" s="95" t="str">
        <f>Assumptions!$D$63</f>
        <v>3 Bed houses</v>
      </c>
      <c r="I8" s="96">
        <f>Assumptions!$C$63</f>
        <v>0</v>
      </c>
      <c r="K8" s="90" t="s">
        <v>2</v>
      </c>
      <c r="L8" s="90"/>
      <c r="M8" s="91"/>
      <c r="N8" s="101" t="str">
        <f>Assumptions!A14</f>
        <v>High Value</v>
      </c>
      <c r="O8" s="102"/>
      <c r="P8" s="102"/>
      <c r="Q8" s="103"/>
      <c r="R8" s="95" t="str">
        <f>Assumptions!$D$63</f>
        <v>3 Bed houses</v>
      </c>
      <c r="S8" s="96">
        <f>Assumptions!$C$63</f>
        <v>0</v>
      </c>
      <c r="U8"/>
      <c r="V8"/>
      <c r="W8"/>
      <c r="X8"/>
      <c r="Y8"/>
      <c r="Z8"/>
      <c r="AA8"/>
      <c r="AB8"/>
      <c r="AC8"/>
      <c r="AE8"/>
      <c r="AF8"/>
      <c r="AG8"/>
      <c r="AH8"/>
      <c r="AI8"/>
      <c r="AJ8"/>
      <c r="AK8"/>
      <c r="AL8"/>
      <c r="AM8"/>
    </row>
    <row r="9" spans="1:39" ht="11.1" customHeight="1" x14ac:dyDescent="0.25">
      <c r="A9" s="90" t="s">
        <v>3</v>
      </c>
      <c r="B9" s="90"/>
      <c r="C9" s="91"/>
      <c r="D9" s="104">
        <f>SUM(I6:I10)</f>
        <v>10</v>
      </c>
      <c r="E9" s="105" t="s">
        <v>67</v>
      </c>
      <c r="F9" s="91"/>
      <c r="G9" s="106"/>
      <c r="H9" s="95" t="str">
        <f>Assumptions!$D$64</f>
        <v>4 bed houses</v>
      </c>
      <c r="I9" s="96">
        <f>Assumptions!$C$64</f>
        <v>0</v>
      </c>
      <c r="K9" s="90" t="s">
        <v>3</v>
      </c>
      <c r="L9" s="90"/>
      <c r="M9" s="91"/>
      <c r="N9" s="104">
        <f>SUM(S6:S10)</f>
        <v>10</v>
      </c>
      <c r="O9" s="105" t="s">
        <v>67</v>
      </c>
      <c r="P9" s="91"/>
      <c r="Q9" s="106"/>
      <c r="R9" s="95" t="str">
        <f>Assumptions!$D$64</f>
        <v>4 bed houses</v>
      </c>
      <c r="S9" s="96">
        <f>Assumptions!$C$64</f>
        <v>0</v>
      </c>
      <c r="U9"/>
      <c r="V9"/>
      <c r="W9"/>
      <c r="X9"/>
      <c r="Y9"/>
      <c r="Z9"/>
      <c r="AA9"/>
      <c r="AB9"/>
      <c r="AC9"/>
      <c r="AE9"/>
      <c r="AF9"/>
      <c r="AG9"/>
      <c r="AH9"/>
      <c r="AI9"/>
      <c r="AJ9"/>
      <c r="AK9"/>
      <c r="AL9"/>
      <c r="AM9"/>
    </row>
    <row r="10" spans="1:39" ht="11.1" customHeight="1" x14ac:dyDescent="0.25">
      <c r="A10" s="90" t="s">
        <v>56</v>
      </c>
      <c r="B10" s="91"/>
      <c r="C10" s="107">
        <v>0</v>
      </c>
      <c r="D10" s="104">
        <f>D9*C10</f>
        <v>0</v>
      </c>
      <c r="E10" s="105" t="s">
        <v>57</v>
      </c>
      <c r="F10" s="106"/>
      <c r="G10" s="108"/>
      <c r="H10" s="95" t="str">
        <f>Assumptions!$D$65</f>
        <v>5 bed house</v>
      </c>
      <c r="I10" s="96">
        <f>Assumptions!$C$65</f>
        <v>0</v>
      </c>
      <c r="K10" s="90" t="s">
        <v>56</v>
      </c>
      <c r="L10" s="91"/>
      <c r="M10" s="107">
        <v>0</v>
      </c>
      <c r="N10" s="104">
        <f>N9*M10</f>
        <v>0</v>
      </c>
      <c r="O10" s="105" t="s">
        <v>57</v>
      </c>
      <c r="P10" s="106"/>
      <c r="Q10" s="108"/>
      <c r="R10" s="95" t="str">
        <f>Assumptions!$D$65</f>
        <v>5 bed house</v>
      </c>
      <c r="S10" s="96">
        <f>Assumptions!$C$65</f>
        <v>0</v>
      </c>
      <c r="U10"/>
      <c r="V10"/>
      <c r="W10"/>
      <c r="X10"/>
      <c r="Y10"/>
      <c r="Z10"/>
      <c r="AA10"/>
      <c r="AB10"/>
      <c r="AC10"/>
      <c r="AE10"/>
      <c r="AF10"/>
      <c r="AG10"/>
      <c r="AH10"/>
      <c r="AI10"/>
      <c r="AJ10"/>
      <c r="AK10"/>
      <c r="AL10"/>
      <c r="AM10"/>
    </row>
    <row r="11" spans="1:39" ht="11.1" customHeight="1" x14ac:dyDescent="0.25">
      <c r="A11" s="90" t="s">
        <v>58</v>
      </c>
      <c r="B11" s="91"/>
      <c r="C11" s="109">
        <f>Assumptions!$D$13</f>
        <v>0.15</v>
      </c>
      <c r="D11" s="95" t="str">
        <f>Assumptions!$D$12</f>
        <v>Starter Homes</v>
      </c>
      <c r="E11" s="107">
        <f>Assumptions!$E$13</f>
        <v>0.15</v>
      </c>
      <c r="F11" s="95" t="str">
        <f>Assumptions!$E$12</f>
        <v>Intermediate</v>
      </c>
      <c r="G11" s="110">
        <f>Assumptions!$F$13</f>
        <v>0.7</v>
      </c>
      <c r="H11" s="105" t="str">
        <f>Assumptions!$F$12</f>
        <v>Afford/Social Rent</v>
      </c>
      <c r="I11" s="111"/>
      <c r="K11" s="90" t="s">
        <v>58</v>
      </c>
      <c r="L11" s="91"/>
      <c r="M11" s="109">
        <f>Assumptions!$D$14</f>
        <v>0.15</v>
      </c>
      <c r="N11" s="95" t="str">
        <f>Assumptions!$D$12</f>
        <v>Starter Homes</v>
      </c>
      <c r="O11" s="107">
        <f>Assumptions!$E$14</f>
        <v>0.15</v>
      </c>
      <c r="P11" s="95" t="str">
        <f>Assumptions!$E$12</f>
        <v>Intermediate</v>
      </c>
      <c r="Q11" s="110">
        <f>Assumptions!$F$14</f>
        <v>0.7</v>
      </c>
      <c r="R11" s="105" t="str">
        <f>Assumptions!$F$12</f>
        <v>Afford/Social Rent</v>
      </c>
      <c r="S11" s="111"/>
      <c r="U11"/>
      <c r="V11"/>
      <c r="W11"/>
      <c r="X11"/>
      <c r="Y11"/>
      <c r="Z11"/>
      <c r="AA11"/>
      <c r="AB11"/>
      <c r="AC11"/>
      <c r="AE11"/>
      <c r="AF11"/>
      <c r="AG11"/>
      <c r="AH11"/>
      <c r="AI11"/>
      <c r="AJ11"/>
      <c r="AK11"/>
      <c r="AL11"/>
      <c r="AM11"/>
    </row>
    <row r="12" spans="1:39" ht="11.1" customHeight="1" x14ac:dyDescent="0.25">
      <c r="A12" s="90" t="s">
        <v>59</v>
      </c>
      <c r="B12" s="91"/>
      <c r="C12" s="91"/>
      <c r="D12" s="104">
        <f>(A15*C15)+(A16*C16)+(A17*C17)+(A18*C18)+(A19*C19)</f>
        <v>750</v>
      </c>
      <c r="E12" s="105" t="s">
        <v>60</v>
      </c>
      <c r="F12" s="106"/>
      <c r="G12" s="112">
        <f>SUM(A22*C22)+(A23*C23)+(A24*C24)+(A27*C27)+(A28*C28)+(A29*C29)+(A32*C32)+(A33*C33)+(A34*C34)</f>
        <v>0</v>
      </c>
      <c r="H12" s="95" t="s">
        <v>61</v>
      </c>
      <c r="I12" s="106"/>
      <c r="K12" s="90" t="s">
        <v>59</v>
      </c>
      <c r="L12" s="91"/>
      <c r="M12" s="91"/>
      <c r="N12" s="104">
        <f>(K15*M15)+(K16*M16)+(K17*M17)+(K18*M18)+(K19*M19)</f>
        <v>750</v>
      </c>
      <c r="O12" s="105" t="s">
        <v>60</v>
      </c>
      <c r="P12" s="106"/>
      <c r="Q12" s="112">
        <f>SUM(K22*M22)+(K23*M23)+(K24*M24)+(K27*M27)+(K28*M28)+(K29*M29)+(K32*M32)+(K33*M33)+(K34*M34)</f>
        <v>0</v>
      </c>
      <c r="R12" s="95" t="s">
        <v>61</v>
      </c>
      <c r="S12" s="106"/>
      <c r="U12"/>
      <c r="V12"/>
      <c r="W12"/>
      <c r="X12"/>
      <c r="Y12"/>
      <c r="Z12"/>
      <c r="AA12"/>
      <c r="AB12"/>
      <c r="AC12"/>
      <c r="AE12"/>
      <c r="AF12"/>
      <c r="AG12"/>
      <c r="AH12"/>
      <c r="AI12"/>
      <c r="AJ12"/>
      <c r="AK12"/>
      <c r="AL12"/>
      <c r="AM12"/>
    </row>
    <row r="13" spans="1:39" ht="11.1" customHeight="1" x14ac:dyDescent="0.25">
      <c r="A13" s="113" t="s">
        <v>4</v>
      </c>
      <c r="B13" s="114"/>
      <c r="C13" s="114"/>
      <c r="D13" s="114"/>
      <c r="E13" s="114"/>
      <c r="F13" s="114"/>
      <c r="G13" s="114"/>
      <c r="H13" s="114"/>
      <c r="I13" s="115"/>
      <c r="K13" s="113" t="s">
        <v>4</v>
      </c>
      <c r="L13" s="114"/>
      <c r="M13" s="114"/>
      <c r="N13" s="114"/>
      <c r="O13" s="114"/>
      <c r="P13" s="114"/>
      <c r="Q13" s="114"/>
      <c r="R13" s="114"/>
      <c r="S13" s="115"/>
      <c r="U13"/>
      <c r="V13"/>
      <c r="W13"/>
      <c r="X13"/>
      <c r="Y13"/>
      <c r="Z13"/>
      <c r="AA13"/>
      <c r="AB13"/>
      <c r="AC13"/>
      <c r="AE13"/>
      <c r="AF13"/>
      <c r="AG13"/>
      <c r="AH13"/>
      <c r="AI13"/>
      <c r="AJ13"/>
      <c r="AK13"/>
      <c r="AL13"/>
      <c r="AM13"/>
    </row>
    <row r="14" spans="1:39" ht="11.1" customHeight="1" x14ac:dyDescent="0.25">
      <c r="A14" s="91" t="s">
        <v>62</v>
      </c>
      <c r="B14" s="91"/>
      <c r="C14" s="116"/>
      <c r="D14" s="116"/>
      <c r="E14" s="116"/>
      <c r="F14" s="116"/>
      <c r="G14" s="116"/>
      <c r="H14" s="116"/>
      <c r="I14" s="106"/>
      <c r="K14" s="91" t="s">
        <v>62</v>
      </c>
      <c r="L14" s="91"/>
      <c r="M14" s="116"/>
      <c r="N14" s="116"/>
      <c r="O14" s="116"/>
      <c r="P14" s="116"/>
      <c r="Q14" s="116"/>
      <c r="R14" s="116"/>
      <c r="S14" s="106"/>
      <c r="U14"/>
      <c r="V14"/>
      <c r="W14"/>
      <c r="X14"/>
      <c r="Y14"/>
      <c r="Z14"/>
      <c r="AA14"/>
      <c r="AB14"/>
      <c r="AC14"/>
      <c r="AE14"/>
      <c r="AF14"/>
      <c r="AG14"/>
      <c r="AH14"/>
      <c r="AI14"/>
      <c r="AJ14"/>
      <c r="AK14"/>
      <c r="AL14"/>
      <c r="AM14"/>
    </row>
    <row r="15" spans="1:39" ht="11.1" customHeight="1" x14ac:dyDescent="0.25">
      <c r="A15" s="117">
        <f>I6*(100%-C10)</f>
        <v>0</v>
      </c>
      <c r="B15" s="95" t="str">
        <f>Assumptions!$A$22</f>
        <v>Apartments</v>
      </c>
      <c r="C15" s="118">
        <f>Assumptions!$B$22</f>
        <v>65</v>
      </c>
      <c r="D15" s="119" t="s">
        <v>5</v>
      </c>
      <c r="E15" s="120">
        <f>Assumptions!$C$32</f>
        <v>1750</v>
      </c>
      <c r="F15" s="119" t="s">
        <v>6</v>
      </c>
      <c r="G15" s="116"/>
      <c r="H15" s="116"/>
      <c r="I15" s="121">
        <f>A15*C15*E15</f>
        <v>0</v>
      </c>
      <c r="K15" s="117">
        <f>S6*(100%-M10)</f>
        <v>0</v>
      </c>
      <c r="L15" s="95" t="str">
        <f>Assumptions!$A$22</f>
        <v>Apartments</v>
      </c>
      <c r="M15" s="118">
        <f>Assumptions!$B$22</f>
        <v>65</v>
      </c>
      <c r="N15" s="119" t="s">
        <v>5</v>
      </c>
      <c r="O15" s="120">
        <f>Assumptions!$C$33</f>
        <v>1850</v>
      </c>
      <c r="P15" s="119" t="s">
        <v>6</v>
      </c>
      <c r="Q15" s="116"/>
      <c r="R15" s="116"/>
      <c r="S15" s="121">
        <f>K15*M15*O15</f>
        <v>0</v>
      </c>
      <c r="U15"/>
      <c r="V15"/>
      <c r="W15"/>
      <c r="X15"/>
      <c r="Y15"/>
      <c r="Z15"/>
      <c r="AA15"/>
      <c r="AB15"/>
      <c r="AC15"/>
      <c r="AE15"/>
      <c r="AF15"/>
      <c r="AG15"/>
      <c r="AH15"/>
      <c r="AI15"/>
      <c r="AJ15"/>
      <c r="AK15"/>
      <c r="AL15"/>
      <c r="AM15"/>
    </row>
    <row r="16" spans="1:39" ht="11.1" customHeight="1" x14ac:dyDescent="0.25">
      <c r="A16" s="117">
        <f>I7*(100%-C10)</f>
        <v>10</v>
      </c>
      <c r="B16" s="95" t="str">
        <f>Assumptions!$A$23</f>
        <v>2 bed houses</v>
      </c>
      <c r="C16" s="118">
        <f>Assumptions!$B$23</f>
        <v>75</v>
      </c>
      <c r="D16" s="119" t="s">
        <v>5</v>
      </c>
      <c r="E16" s="120">
        <f>Assumptions!$D$32</f>
        <v>1900</v>
      </c>
      <c r="F16" s="119" t="s">
        <v>6</v>
      </c>
      <c r="G16" s="116"/>
      <c r="H16" s="116"/>
      <c r="I16" s="121">
        <f>A16*C16*E16</f>
        <v>1425000</v>
      </c>
      <c r="K16" s="117">
        <f>S7*(100%-M10)</f>
        <v>10</v>
      </c>
      <c r="L16" s="95" t="str">
        <f>Assumptions!$A$23</f>
        <v>2 bed houses</v>
      </c>
      <c r="M16" s="118">
        <f>Assumptions!$B$23</f>
        <v>75</v>
      </c>
      <c r="N16" s="119" t="s">
        <v>5</v>
      </c>
      <c r="O16" s="120">
        <f>Assumptions!$D$33</f>
        <v>2250</v>
      </c>
      <c r="P16" s="119" t="s">
        <v>6</v>
      </c>
      <c r="Q16" s="116"/>
      <c r="R16" s="116"/>
      <c r="S16" s="121">
        <f>K16*M16*O16</f>
        <v>1687500</v>
      </c>
      <c r="U16"/>
      <c r="V16"/>
      <c r="W16"/>
      <c r="X16"/>
      <c r="Y16"/>
      <c r="Z16"/>
      <c r="AA16"/>
      <c r="AB16"/>
      <c r="AC16"/>
      <c r="AE16"/>
      <c r="AF16"/>
      <c r="AG16"/>
      <c r="AH16"/>
      <c r="AI16"/>
      <c r="AJ16"/>
      <c r="AK16"/>
      <c r="AL16"/>
      <c r="AM16"/>
    </row>
    <row r="17" spans="1:39" ht="11.1" customHeight="1" x14ac:dyDescent="0.25">
      <c r="A17" s="117">
        <f>I8*(100%-C10)</f>
        <v>0</v>
      </c>
      <c r="B17" s="95" t="str">
        <f>Assumptions!$A$24</f>
        <v>3 Bed houses</v>
      </c>
      <c r="C17" s="118">
        <f>Assumptions!$B$24</f>
        <v>90</v>
      </c>
      <c r="D17" s="119" t="s">
        <v>5</v>
      </c>
      <c r="E17" s="120">
        <f>Assumptions!$E$32</f>
        <v>1850</v>
      </c>
      <c r="F17" s="119" t="s">
        <v>6</v>
      </c>
      <c r="G17" s="116"/>
      <c r="H17" s="116"/>
      <c r="I17" s="121">
        <f>A17*C17*E17</f>
        <v>0</v>
      </c>
      <c r="K17" s="117">
        <f>S8*(100%-M10)</f>
        <v>0</v>
      </c>
      <c r="L17" s="95" t="str">
        <f>Assumptions!$A$24</f>
        <v>3 Bed houses</v>
      </c>
      <c r="M17" s="118">
        <f>Assumptions!$B$24</f>
        <v>90</v>
      </c>
      <c r="N17" s="119" t="s">
        <v>5</v>
      </c>
      <c r="O17" s="120">
        <f>Assumptions!$E$33</f>
        <v>2200</v>
      </c>
      <c r="P17" s="119" t="s">
        <v>6</v>
      </c>
      <c r="Q17" s="116"/>
      <c r="R17" s="116"/>
      <c r="S17" s="121">
        <f>K17*M17*O17</f>
        <v>0</v>
      </c>
      <c r="U17"/>
      <c r="V17"/>
      <c r="W17"/>
      <c r="X17"/>
      <c r="Y17"/>
      <c r="Z17"/>
      <c r="AA17"/>
      <c r="AB17"/>
      <c r="AC17"/>
      <c r="AE17"/>
      <c r="AF17"/>
      <c r="AG17"/>
      <c r="AH17"/>
      <c r="AI17"/>
      <c r="AJ17"/>
      <c r="AK17"/>
      <c r="AL17"/>
      <c r="AM17"/>
    </row>
    <row r="18" spans="1:39" ht="11.1" customHeight="1" x14ac:dyDescent="0.25">
      <c r="A18" s="117">
        <f>I9*(100%-C10)</f>
        <v>0</v>
      </c>
      <c r="B18" s="95" t="str">
        <f>Assumptions!$A$25</f>
        <v>4 bed houses</v>
      </c>
      <c r="C18" s="118">
        <f>Assumptions!$B$25</f>
        <v>120</v>
      </c>
      <c r="D18" s="119" t="s">
        <v>5</v>
      </c>
      <c r="E18" s="120">
        <f>Assumptions!$F$32</f>
        <v>1850</v>
      </c>
      <c r="F18" s="119" t="s">
        <v>6</v>
      </c>
      <c r="G18" s="116"/>
      <c r="H18" s="116"/>
      <c r="I18" s="121">
        <f>A18*C18*E18</f>
        <v>0</v>
      </c>
      <c r="K18" s="117">
        <f>S9*(100%-M10)</f>
        <v>0</v>
      </c>
      <c r="L18" s="95" t="str">
        <f>Assumptions!$A$25</f>
        <v>4 bed houses</v>
      </c>
      <c r="M18" s="118">
        <f>Assumptions!$B$25</f>
        <v>120</v>
      </c>
      <c r="N18" s="119" t="s">
        <v>5</v>
      </c>
      <c r="O18" s="120">
        <f>Assumptions!$F$33</f>
        <v>2200</v>
      </c>
      <c r="P18" s="119" t="s">
        <v>6</v>
      </c>
      <c r="Q18" s="116"/>
      <c r="R18" s="116"/>
      <c r="S18" s="121">
        <f>K18*M18*O18</f>
        <v>0</v>
      </c>
      <c r="U18"/>
      <c r="V18"/>
      <c r="W18"/>
      <c r="X18"/>
      <c r="Y18"/>
      <c r="Z18"/>
      <c r="AA18"/>
      <c r="AB18"/>
      <c r="AC18"/>
      <c r="AE18"/>
      <c r="AF18"/>
      <c r="AG18"/>
      <c r="AH18"/>
      <c r="AI18"/>
      <c r="AJ18"/>
      <c r="AK18"/>
      <c r="AL18"/>
      <c r="AM18"/>
    </row>
    <row r="19" spans="1:39" ht="11.1" customHeight="1" x14ac:dyDescent="0.25">
      <c r="A19" s="117">
        <f>I10*(100%-C10)</f>
        <v>0</v>
      </c>
      <c r="B19" s="95" t="str">
        <f>Assumptions!$A$26</f>
        <v>5 bed house</v>
      </c>
      <c r="C19" s="120">
        <f>Assumptions!$B$26</f>
        <v>150</v>
      </c>
      <c r="D19" s="119" t="s">
        <v>5</v>
      </c>
      <c r="E19" s="120">
        <f>Assumptions!$G$32</f>
        <v>1800</v>
      </c>
      <c r="F19" s="119" t="s">
        <v>6</v>
      </c>
      <c r="G19" s="116"/>
      <c r="H19" s="116"/>
      <c r="I19" s="121">
        <f>A19*C19*E19</f>
        <v>0</v>
      </c>
      <c r="K19" s="117">
        <f>S10*(100%-M10)</f>
        <v>0</v>
      </c>
      <c r="L19" s="95" t="str">
        <f>Assumptions!$A$26</f>
        <v>5 bed house</v>
      </c>
      <c r="M19" s="120">
        <f>Assumptions!$B$26</f>
        <v>150</v>
      </c>
      <c r="N19" s="119" t="s">
        <v>5</v>
      </c>
      <c r="O19" s="120">
        <f>Assumptions!$G$33</f>
        <v>2150</v>
      </c>
      <c r="P19" s="119" t="s">
        <v>6</v>
      </c>
      <c r="Q19" s="116"/>
      <c r="R19" s="116"/>
      <c r="S19" s="121">
        <f>K19*M19*O19</f>
        <v>0</v>
      </c>
      <c r="U19"/>
      <c r="V19"/>
      <c r="W19"/>
      <c r="X19"/>
      <c r="Y19"/>
      <c r="Z19"/>
      <c r="AA19"/>
      <c r="AB19"/>
      <c r="AC19"/>
      <c r="AE19"/>
      <c r="AF19"/>
      <c r="AG19"/>
      <c r="AH19"/>
      <c r="AI19"/>
      <c r="AJ19"/>
      <c r="AK19"/>
      <c r="AL19"/>
      <c r="AM19"/>
    </row>
    <row r="20" spans="1:39" ht="11.1" customHeight="1" x14ac:dyDescent="0.25">
      <c r="A20" s="114"/>
      <c r="B20" s="114"/>
      <c r="C20" s="114"/>
      <c r="D20" s="122"/>
      <c r="E20" s="114"/>
      <c r="F20" s="122"/>
      <c r="G20" s="114"/>
      <c r="H20" s="114"/>
      <c r="I20" s="123"/>
      <c r="K20" s="114"/>
      <c r="L20" s="114"/>
      <c r="M20" s="114"/>
      <c r="N20" s="122"/>
      <c r="O20" s="114"/>
      <c r="P20" s="122"/>
      <c r="Q20" s="114"/>
      <c r="R20" s="114"/>
      <c r="S20" s="123"/>
      <c r="U20"/>
      <c r="V20"/>
      <c r="W20"/>
      <c r="X20"/>
      <c r="Y20"/>
      <c r="Z20"/>
      <c r="AA20"/>
      <c r="AB20"/>
      <c r="AC20"/>
      <c r="AE20"/>
      <c r="AF20"/>
      <c r="AG20"/>
      <c r="AH20"/>
      <c r="AI20"/>
      <c r="AJ20"/>
      <c r="AK20"/>
      <c r="AL20"/>
      <c r="AM20"/>
    </row>
    <row r="21" spans="1:39" ht="11.1" customHeight="1" x14ac:dyDescent="0.25">
      <c r="A21" s="91" t="str">
        <f>Assumptions!$D$12</f>
        <v>Starter Homes</v>
      </c>
      <c r="B21" s="91"/>
      <c r="C21" s="107">
        <f>Assumptions!$D$18</f>
        <v>0.8</v>
      </c>
      <c r="D21" s="119" t="s">
        <v>63</v>
      </c>
      <c r="E21" s="116"/>
      <c r="F21" s="119"/>
      <c r="G21" s="116"/>
      <c r="H21" s="116"/>
      <c r="I21" s="124"/>
      <c r="K21" s="91" t="str">
        <f>Assumptions!$D$12</f>
        <v>Starter Homes</v>
      </c>
      <c r="L21" s="91"/>
      <c r="M21" s="107">
        <f>Assumptions!$D$18</f>
        <v>0.8</v>
      </c>
      <c r="N21" s="119" t="s">
        <v>63</v>
      </c>
      <c r="O21" s="116"/>
      <c r="P21" s="119"/>
      <c r="Q21" s="116"/>
      <c r="R21" s="116"/>
      <c r="S21" s="124"/>
      <c r="U21"/>
      <c r="V21"/>
      <c r="W21"/>
      <c r="X21"/>
      <c r="Y21"/>
      <c r="Z21"/>
      <c r="AA21"/>
      <c r="AB21"/>
      <c r="AC21"/>
      <c r="AE21"/>
      <c r="AF21"/>
      <c r="AG21"/>
      <c r="AH21"/>
      <c r="AI21"/>
      <c r="AJ21"/>
      <c r="AK21"/>
      <c r="AL21"/>
      <c r="AM21"/>
    </row>
    <row r="22" spans="1:39" ht="11.1" customHeight="1" x14ac:dyDescent="0.25">
      <c r="A22" s="117">
        <f>D10*C11*Assumptions!$C$220</f>
        <v>0</v>
      </c>
      <c r="B22" s="95" t="str">
        <f>Assumptions!$A$220</f>
        <v>Apartments</v>
      </c>
      <c r="C22" s="125">
        <f>Assumptions!$B$220</f>
        <v>0</v>
      </c>
      <c r="D22" s="119" t="s">
        <v>7</v>
      </c>
      <c r="E22" s="116">
        <f>E15*C21</f>
        <v>1400</v>
      </c>
      <c r="F22" s="119" t="s">
        <v>6</v>
      </c>
      <c r="G22" s="116"/>
      <c r="H22" s="116"/>
      <c r="I22" s="121">
        <f>A22*C22*E22</f>
        <v>0</v>
      </c>
      <c r="K22" s="117">
        <f>N10*M11*Assumptions!$C$220</f>
        <v>0</v>
      </c>
      <c r="L22" s="95" t="str">
        <f>Assumptions!$A$220</f>
        <v>Apartments</v>
      </c>
      <c r="M22" s="125">
        <f>Assumptions!$B$220</f>
        <v>0</v>
      </c>
      <c r="N22" s="119" t="s">
        <v>7</v>
      </c>
      <c r="O22" s="116">
        <f>O15*M21</f>
        <v>1480</v>
      </c>
      <c r="P22" s="119" t="s">
        <v>6</v>
      </c>
      <c r="Q22" s="116"/>
      <c r="R22" s="116"/>
      <c r="S22" s="121">
        <f>K22*M22*O22</f>
        <v>0</v>
      </c>
      <c r="U22"/>
      <c r="V22"/>
      <c r="W22"/>
      <c r="X22"/>
      <c r="Y22"/>
      <c r="Z22"/>
      <c r="AA22"/>
      <c r="AB22"/>
      <c r="AC22"/>
      <c r="AE22"/>
      <c r="AF22"/>
      <c r="AG22"/>
      <c r="AH22"/>
      <c r="AI22"/>
      <c r="AJ22"/>
      <c r="AK22"/>
      <c r="AL22"/>
      <c r="AM22"/>
    </row>
    <row r="23" spans="1:39" ht="11.1" customHeight="1" x14ac:dyDescent="0.25">
      <c r="A23" s="117">
        <f>D10*C11*Assumptions!$C$221</f>
        <v>0</v>
      </c>
      <c r="B23" s="95" t="str">
        <f>Assumptions!$A$221</f>
        <v>2 Bed house</v>
      </c>
      <c r="C23" s="125">
        <f>Assumptions!$B$221</f>
        <v>75</v>
      </c>
      <c r="D23" s="119" t="s">
        <v>7</v>
      </c>
      <c r="E23" s="116">
        <f>E16*C21</f>
        <v>1520</v>
      </c>
      <c r="F23" s="119" t="s">
        <v>6</v>
      </c>
      <c r="G23" s="116"/>
      <c r="H23" s="116"/>
      <c r="I23" s="121">
        <f>A23*C23*E23</f>
        <v>0</v>
      </c>
      <c r="K23" s="117">
        <f>N10*M11*Assumptions!$C$221</f>
        <v>0</v>
      </c>
      <c r="L23" s="95" t="str">
        <f>Assumptions!$A$221</f>
        <v>2 Bed house</v>
      </c>
      <c r="M23" s="125">
        <f>Assumptions!$B$221</f>
        <v>75</v>
      </c>
      <c r="N23" s="119" t="s">
        <v>7</v>
      </c>
      <c r="O23" s="116">
        <f>O16*M21</f>
        <v>1800</v>
      </c>
      <c r="P23" s="119" t="s">
        <v>6</v>
      </c>
      <c r="Q23" s="116"/>
      <c r="R23" s="116"/>
      <c r="S23" s="121">
        <f>K23*M23*O23</f>
        <v>0</v>
      </c>
      <c r="U23"/>
      <c r="V23"/>
      <c r="W23"/>
      <c r="X23"/>
      <c r="Y23"/>
      <c r="Z23"/>
      <c r="AA23"/>
      <c r="AB23"/>
      <c r="AC23"/>
      <c r="AE23"/>
      <c r="AF23"/>
      <c r="AG23"/>
      <c r="AH23"/>
      <c r="AI23"/>
      <c r="AJ23"/>
      <c r="AK23"/>
      <c r="AL23"/>
      <c r="AM23"/>
    </row>
    <row r="24" spans="1:39" ht="11.1" customHeight="1" x14ac:dyDescent="0.25">
      <c r="A24" s="117">
        <f>D10*C11*Assumptions!$C$222</f>
        <v>0</v>
      </c>
      <c r="B24" s="95" t="str">
        <f>Assumptions!$A$222</f>
        <v>3 Bed House</v>
      </c>
      <c r="C24" s="125">
        <f>Assumptions!$B$222</f>
        <v>90</v>
      </c>
      <c r="D24" s="119" t="s">
        <v>7</v>
      </c>
      <c r="E24" s="116">
        <f>E17*C21</f>
        <v>1480</v>
      </c>
      <c r="F24" s="119" t="s">
        <v>6</v>
      </c>
      <c r="G24" s="116"/>
      <c r="H24" s="116"/>
      <c r="I24" s="121">
        <f>A24*C24*E24</f>
        <v>0</v>
      </c>
      <c r="K24" s="117">
        <f>N10*M11*Assumptions!$C$222</f>
        <v>0</v>
      </c>
      <c r="L24" s="95" t="str">
        <f>Assumptions!$A$222</f>
        <v>3 Bed House</v>
      </c>
      <c r="M24" s="125">
        <f>Assumptions!$B$222</f>
        <v>90</v>
      </c>
      <c r="N24" s="119" t="s">
        <v>7</v>
      </c>
      <c r="O24" s="116">
        <f>O17*M21</f>
        <v>1760</v>
      </c>
      <c r="P24" s="119" t="s">
        <v>6</v>
      </c>
      <c r="Q24" s="116"/>
      <c r="R24" s="116"/>
      <c r="S24" s="121">
        <f>K24*M24*O24</f>
        <v>0</v>
      </c>
      <c r="U24"/>
      <c r="V24"/>
      <c r="W24"/>
      <c r="X24"/>
      <c r="Y24"/>
      <c r="Z24"/>
      <c r="AA24"/>
      <c r="AB24"/>
      <c r="AC24"/>
      <c r="AE24"/>
      <c r="AF24"/>
      <c r="AG24"/>
      <c r="AH24"/>
      <c r="AI24"/>
      <c r="AJ24"/>
      <c r="AK24"/>
      <c r="AL24"/>
      <c r="AM24"/>
    </row>
    <row r="25" spans="1:39" ht="11.1" customHeight="1" x14ac:dyDescent="0.25">
      <c r="A25" s="126"/>
      <c r="B25" s="114"/>
      <c r="C25" s="127"/>
      <c r="D25" s="122"/>
      <c r="E25" s="114"/>
      <c r="F25" s="122"/>
      <c r="G25" s="114"/>
      <c r="H25" s="114"/>
      <c r="I25" s="128"/>
      <c r="K25" s="126"/>
      <c r="L25" s="114"/>
      <c r="M25" s="127"/>
      <c r="N25" s="122"/>
      <c r="O25" s="114"/>
      <c r="P25" s="122"/>
      <c r="Q25" s="114"/>
      <c r="R25" s="114"/>
      <c r="S25" s="128"/>
      <c r="U25"/>
      <c r="V25"/>
      <c r="W25"/>
      <c r="X25"/>
      <c r="Y25"/>
      <c r="Z25"/>
      <c r="AA25"/>
      <c r="AB25"/>
      <c r="AC25"/>
      <c r="AE25"/>
      <c r="AF25"/>
      <c r="AG25"/>
      <c r="AH25"/>
      <c r="AI25"/>
      <c r="AJ25"/>
      <c r="AK25"/>
      <c r="AL25"/>
      <c r="AM25"/>
    </row>
    <row r="26" spans="1:39" ht="11.1" customHeight="1" x14ac:dyDescent="0.25">
      <c r="A26" s="91" t="str">
        <f>Assumptions!$E$12</f>
        <v>Intermediate</v>
      </c>
      <c r="B26" s="91"/>
      <c r="C26" s="107">
        <f>Assumptions!$E$18</f>
        <v>0.65</v>
      </c>
      <c r="D26" s="119" t="s">
        <v>63</v>
      </c>
      <c r="E26" s="116"/>
      <c r="F26" s="119"/>
      <c r="G26" s="116"/>
      <c r="H26" s="116"/>
      <c r="I26" s="124"/>
      <c r="K26" s="91" t="str">
        <f>Assumptions!$E$12</f>
        <v>Intermediate</v>
      </c>
      <c r="L26" s="91"/>
      <c r="M26" s="107">
        <f>Assumptions!$E$18</f>
        <v>0.65</v>
      </c>
      <c r="N26" s="119" t="s">
        <v>63</v>
      </c>
      <c r="O26" s="116"/>
      <c r="P26" s="119"/>
      <c r="Q26" s="116"/>
      <c r="R26" s="116"/>
      <c r="S26" s="124"/>
      <c r="U26"/>
      <c r="V26"/>
      <c r="W26"/>
      <c r="X26"/>
      <c r="Y26"/>
      <c r="Z26"/>
      <c r="AA26"/>
      <c r="AB26"/>
      <c r="AC26"/>
      <c r="AE26"/>
      <c r="AF26"/>
      <c r="AG26"/>
      <c r="AH26"/>
      <c r="AI26"/>
      <c r="AJ26"/>
      <c r="AK26"/>
      <c r="AL26"/>
      <c r="AM26"/>
    </row>
    <row r="27" spans="1:39" ht="11.1" customHeight="1" x14ac:dyDescent="0.25">
      <c r="A27" s="117">
        <f>D10*E11*Assumptions!$C$225</f>
        <v>0</v>
      </c>
      <c r="B27" s="95" t="str">
        <f>Assumptions!$A$225</f>
        <v>Apartments</v>
      </c>
      <c r="C27" s="125">
        <f>Assumptions!$B$225</f>
        <v>0</v>
      </c>
      <c r="D27" s="119" t="s">
        <v>66</v>
      </c>
      <c r="E27" s="116">
        <f>E15*C26</f>
        <v>1137.5</v>
      </c>
      <c r="F27" s="119" t="s">
        <v>6</v>
      </c>
      <c r="G27" s="116"/>
      <c r="H27" s="116"/>
      <c r="I27" s="121">
        <f>A27*C27*E27</f>
        <v>0</v>
      </c>
      <c r="K27" s="117">
        <f>N10*O11*Assumptions!$C$225</f>
        <v>0</v>
      </c>
      <c r="L27" s="95" t="str">
        <f>Assumptions!$A$225</f>
        <v>Apartments</v>
      </c>
      <c r="M27" s="125">
        <f>Assumptions!$B$225</f>
        <v>0</v>
      </c>
      <c r="N27" s="119" t="s">
        <v>66</v>
      </c>
      <c r="O27" s="116">
        <f>O15*M26</f>
        <v>1202.5</v>
      </c>
      <c r="P27" s="119" t="s">
        <v>6</v>
      </c>
      <c r="Q27" s="116"/>
      <c r="R27" s="116"/>
      <c r="S27" s="121">
        <f>K27*M27*O27</f>
        <v>0</v>
      </c>
      <c r="U27"/>
      <c r="V27"/>
      <c r="W27"/>
      <c r="X27"/>
      <c r="Y27"/>
      <c r="Z27"/>
      <c r="AA27"/>
      <c r="AB27"/>
      <c r="AC27"/>
      <c r="AE27"/>
      <c r="AF27"/>
      <c r="AG27"/>
      <c r="AH27"/>
      <c r="AI27"/>
      <c r="AJ27"/>
      <c r="AK27"/>
      <c r="AL27"/>
      <c r="AM27"/>
    </row>
    <row r="28" spans="1:39" ht="11.1" customHeight="1" x14ac:dyDescent="0.25">
      <c r="A28" s="117">
        <f>D10*E11*Assumptions!$C$226</f>
        <v>0</v>
      </c>
      <c r="B28" s="95" t="s">
        <v>64</v>
      </c>
      <c r="C28" s="125">
        <f>Assumptions!$B$226</f>
        <v>75</v>
      </c>
      <c r="D28" s="119" t="s">
        <v>66</v>
      </c>
      <c r="E28" s="116">
        <f>E16*C26</f>
        <v>1235</v>
      </c>
      <c r="F28" s="119" t="s">
        <v>6</v>
      </c>
      <c r="G28" s="116"/>
      <c r="H28" s="116"/>
      <c r="I28" s="121">
        <f>A28*C28*E28</f>
        <v>0</v>
      </c>
      <c r="K28" s="117">
        <f>N10*O11*Assumptions!$C$226</f>
        <v>0</v>
      </c>
      <c r="L28" s="95" t="s">
        <v>64</v>
      </c>
      <c r="M28" s="125">
        <f>Assumptions!$B$226</f>
        <v>75</v>
      </c>
      <c r="N28" s="119" t="s">
        <v>66</v>
      </c>
      <c r="O28" s="116">
        <f>O16*M26</f>
        <v>1462.5</v>
      </c>
      <c r="P28" s="119" t="s">
        <v>6</v>
      </c>
      <c r="Q28" s="116"/>
      <c r="R28" s="116"/>
      <c r="S28" s="121">
        <f>K28*M28*O28</f>
        <v>0</v>
      </c>
      <c r="U28"/>
      <c r="V28"/>
      <c r="W28"/>
      <c r="X28"/>
      <c r="Y28"/>
      <c r="Z28"/>
      <c r="AA28"/>
      <c r="AB28"/>
      <c r="AC28"/>
      <c r="AE28"/>
      <c r="AF28"/>
      <c r="AG28"/>
      <c r="AH28"/>
      <c r="AI28"/>
      <c r="AJ28"/>
      <c r="AK28"/>
      <c r="AL28"/>
      <c r="AM28"/>
    </row>
    <row r="29" spans="1:39" ht="11.1" customHeight="1" x14ac:dyDescent="0.25">
      <c r="A29" s="117">
        <f>D10*E11*Assumptions!$C$227</f>
        <v>0</v>
      </c>
      <c r="B29" s="95" t="str">
        <f>Assumptions!$A$227</f>
        <v>3 Bed House</v>
      </c>
      <c r="C29" s="125">
        <f>Assumptions!$B$227</f>
        <v>90</v>
      </c>
      <c r="D29" s="119" t="s">
        <v>66</v>
      </c>
      <c r="E29" s="116">
        <f>E17*C26</f>
        <v>1202.5</v>
      </c>
      <c r="F29" s="119" t="s">
        <v>6</v>
      </c>
      <c r="G29" s="116"/>
      <c r="H29" s="116"/>
      <c r="I29" s="121">
        <f>A29*C29*E29</f>
        <v>0</v>
      </c>
      <c r="K29" s="117">
        <f>N10*O11*Assumptions!$C$227</f>
        <v>0</v>
      </c>
      <c r="L29" s="95" t="str">
        <f>Assumptions!$A$227</f>
        <v>3 Bed House</v>
      </c>
      <c r="M29" s="125">
        <f>Assumptions!$B$227</f>
        <v>90</v>
      </c>
      <c r="N29" s="119" t="s">
        <v>66</v>
      </c>
      <c r="O29" s="116">
        <f>O17*M26</f>
        <v>1430</v>
      </c>
      <c r="P29" s="119" t="s">
        <v>6</v>
      </c>
      <c r="Q29" s="116"/>
      <c r="R29" s="116"/>
      <c r="S29" s="121">
        <f>K29*M29*O29</f>
        <v>0</v>
      </c>
      <c r="U29"/>
      <c r="V29"/>
      <c r="W29"/>
      <c r="X29"/>
      <c r="Y29"/>
      <c r="Z29"/>
      <c r="AA29"/>
      <c r="AB29"/>
      <c r="AC29"/>
      <c r="AE29"/>
      <c r="AF29"/>
      <c r="AG29"/>
      <c r="AH29"/>
      <c r="AI29"/>
      <c r="AJ29"/>
      <c r="AK29"/>
      <c r="AL29"/>
      <c r="AM29"/>
    </row>
    <row r="30" spans="1:39" ht="11.1" customHeight="1" x14ac:dyDescent="0.25">
      <c r="A30" s="126"/>
      <c r="B30" s="114"/>
      <c r="C30" s="127"/>
      <c r="D30" s="122"/>
      <c r="E30" s="114"/>
      <c r="F30" s="122"/>
      <c r="G30" s="114"/>
      <c r="H30" s="114"/>
      <c r="I30" s="128"/>
      <c r="K30" s="126"/>
      <c r="L30" s="114"/>
      <c r="M30" s="127"/>
      <c r="N30" s="122"/>
      <c r="O30" s="114"/>
      <c r="P30" s="122"/>
      <c r="Q30" s="114"/>
      <c r="R30" s="114"/>
      <c r="S30" s="128"/>
      <c r="U30"/>
      <c r="V30"/>
      <c r="W30"/>
      <c r="X30"/>
      <c r="Y30"/>
      <c r="Z30"/>
      <c r="AA30"/>
      <c r="AB30"/>
      <c r="AC30"/>
      <c r="AE30"/>
      <c r="AF30"/>
      <c r="AG30"/>
      <c r="AH30"/>
      <c r="AI30"/>
      <c r="AJ30"/>
      <c r="AK30"/>
      <c r="AL30"/>
      <c r="AM30"/>
    </row>
    <row r="31" spans="1:39" ht="11.1" customHeight="1" x14ac:dyDescent="0.25">
      <c r="A31" s="91" t="str">
        <f>Assumptions!$F$12</f>
        <v>Afford/Social Rent</v>
      </c>
      <c r="B31" s="91"/>
      <c r="C31" s="107">
        <f>Assumptions!$F$18</f>
        <v>0.48</v>
      </c>
      <c r="D31" s="119" t="s">
        <v>63</v>
      </c>
      <c r="E31" s="116"/>
      <c r="F31" s="119"/>
      <c r="G31" s="116"/>
      <c r="H31" s="116"/>
      <c r="I31" s="124"/>
      <c r="K31" s="91" t="str">
        <f>Assumptions!$F$12</f>
        <v>Afford/Social Rent</v>
      </c>
      <c r="L31" s="91"/>
      <c r="M31" s="107">
        <f>Assumptions!$F$18</f>
        <v>0.48</v>
      </c>
      <c r="N31" s="119" t="s">
        <v>63</v>
      </c>
      <c r="O31" s="116"/>
      <c r="P31" s="119"/>
      <c r="Q31" s="116"/>
      <c r="R31" s="116"/>
      <c r="S31" s="124"/>
      <c r="U31"/>
      <c r="V31"/>
      <c r="W31"/>
      <c r="X31"/>
      <c r="Y31"/>
      <c r="Z31"/>
      <c r="AA31"/>
      <c r="AB31"/>
      <c r="AC31"/>
      <c r="AE31"/>
      <c r="AF31"/>
      <c r="AG31"/>
      <c r="AH31"/>
      <c r="AI31"/>
      <c r="AJ31"/>
      <c r="AK31"/>
      <c r="AL31"/>
      <c r="AM31"/>
    </row>
    <row r="32" spans="1:39" ht="11.1" customHeight="1" x14ac:dyDescent="0.25">
      <c r="A32" s="117">
        <f>D10*G11*Assumptions!$C$230</f>
        <v>0</v>
      </c>
      <c r="B32" s="95" t="str">
        <f>Assumptions!$A$230</f>
        <v>Apartments</v>
      </c>
      <c r="C32" s="125">
        <f>Assumptions!$B$230</f>
        <v>0</v>
      </c>
      <c r="D32" s="119" t="s">
        <v>66</v>
      </c>
      <c r="E32" s="116">
        <f>E15*C31</f>
        <v>840</v>
      </c>
      <c r="F32" s="119" t="s">
        <v>6</v>
      </c>
      <c r="G32" s="116"/>
      <c r="H32" s="116"/>
      <c r="I32" s="121">
        <f>A32*C32*E32</f>
        <v>0</v>
      </c>
      <c r="K32" s="117">
        <f>N10*Q11*Assumptions!$C$230</f>
        <v>0</v>
      </c>
      <c r="L32" s="95" t="str">
        <f>Assumptions!$A$230</f>
        <v>Apartments</v>
      </c>
      <c r="M32" s="125">
        <f>Assumptions!$B$230</f>
        <v>0</v>
      </c>
      <c r="N32" s="119" t="s">
        <v>66</v>
      </c>
      <c r="O32" s="116">
        <f>O15*M31</f>
        <v>888</v>
      </c>
      <c r="P32" s="119" t="s">
        <v>6</v>
      </c>
      <c r="Q32" s="116"/>
      <c r="R32" s="116"/>
      <c r="S32" s="121">
        <f>K32*M32*O32</f>
        <v>0</v>
      </c>
      <c r="U32"/>
      <c r="V32"/>
      <c r="W32"/>
      <c r="X32"/>
      <c r="Y32"/>
      <c r="Z32"/>
      <c r="AA32"/>
      <c r="AB32"/>
      <c r="AC32"/>
      <c r="AE32"/>
      <c r="AF32"/>
      <c r="AG32"/>
      <c r="AH32"/>
      <c r="AI32"/>
      <c r="AJ32"/>
      <c r="AK32"/>
      <c r="AL32"/>
      <c r="AM32"/>
    </row>
    <row r="33" spans="1:39" ht="11.1" customHeight="1" x14ac:dyDescent="0.25">
      <c r="A33" s="117">
        <f>D10*G11*Assumptions!$C$231</f>
        <v>0</v>
      </c>
      <c r="B33" s="95" t="str">
        <f>Assumptions!$A$231</f>
        <v>2 Bed house</v>
      </c>
      <c r="C33" s="125">
        <f>Assumptions!$B$231</f>
        <v>75</v>
      </c>
      <c r="D33" s="119" t="s">
        <v>66</v>
      </c>
      <c r="E33" s="116">
        <f>E16*C31</f>
        <v>912</v>
      </c>
      <c r="F33" s="119" t="s">
        <v>6</v>
      </c>
      <c r="G33" s="116"/>
      <c r="H33" s="116"/>
      <c r="I33" s="121">
        <f>A33*C33*E33</f>
        <v>0</v>
      </c>
      <c r="K33" s="117">
        <f>N10*Q11*Assumptions!$C$231</f>
        <v>0</v>
      </c>
      <c r="L33" s="95" t="str">
        <f>Assumptions!$A$231</f>
        <v>2 Bed house</v>
      </c>
      <c r="M33" s="125">
        <f>Assumptions!$B$231</f>
        <v>75</v>
      </c>
      <c r="N33" s="119" t="s">
        <v>66</v>
      </c>
      <c r="O33" s="116">
        <f>O16*M31</f>
        <v>1080</v>
      </c>
      <c r="P33" s="119" t="s">
        <v>6</v>
      </c>
      <c r="Q33" s="116"/>
      <c r="R33" s="116"/>
      <c r="S33" s="121">
        <f>K33*M33*O33</f>
        <v>0</v>
      </c>
      <c r="U33"/>
      <c r="V33"/>
      <c r="W33"/>
      <c r="X33"/>
      <c r="Y33"/>
      <c r="Z33"/>
      <c r="AA33"/>
      <c r="AB33"/>
      <c r="AC33"/>
      <c r="AE33"/>
      <c r="AF33"/>
      <c r="AG33"/>
      <c r="AH33"/>
      <c r="AI33"/>
      <c r="AJ33"/>
      <c r="AK33"/>
      <c r="AL33"/>
      <c r="AM33"/>
    </row>
    <row r="34" spans="1:39" ht="11.1" customHeight="1" x14ac:dyDescent="0.25">
      <c r="A34" s="117">
        <f>D10*G11*Assumptions!$C$232</f>
        <v>0</v>
      </c>
      <c r="B34" s="95" t="str">
        <f>Assumptions!$A$232</f>
        <v>3 Bed House</v>
      </c>
      <c r="C34" s="125">
        <f>Assumptions!$B$232</f>
        <v>90</v>
      </c>
      <c r="D34" s="119" t="s">
        <v>66</v>
      </c>
      <c r="E34" s="116">
        <f>E17*C31</f>
        <v>888</v>
      </c>
      <c r="F34" s="119" t="s">
        <v>6</v>
      </c>
      <c r="G34" s="116"/>
      <c r="H34" s="116"/>
      <c r="I34" s="121">
        <f>A34*C34*E34</f>
        <v>0</v>
      </c>
      <c r="K34" s="117">
        <f>N10*Q11*Assumptions!$C$232</f>
        <v>0</v>
      </c>
      <c r="L34" s="95" t="str">
        <f>Assumptions!$A$232</f>
        <v>3 Bed House</v>
      </c>
      <c r="M34" s="125">
        <f>Assumptions!$B$232</f>
        <v>90</v>
      </c>
      <c r="N34" s="119" t="s">
        <v>66</v>
      </c>
      <c r="O34" s="116">
        <f>O17*M31</f>
        <v>1056</v>
      </c>
      <c r="P34" s="119" t="s">
        <v>6</v>
      </c>
      <c r="Q34" s="116"/>
      <c r="R34" s="116"/>
      <c r="S34" s="121">
        <f>K34*M34*O34</f>
        <v>0</v>
      </c>
      <c r="U34"/>
      <c r="V34"/>
      <c r="W34"/>
      <c r="X34"/>
      <c r="Y34"/>
      <c r="Z34"/>
      <c r="AA34"/>
      <c r="AB34"/>
      <c r="AC34"/>
      <c r="AE34"/>
      <c r="AF34"/>
      <c r="AG34"/>
      <c r="AH34"/>
      <c r="AI34"/>
      <c r="AJ34"/>
      <c r="AK34"/>
      <c r="AL34"/>
      <c r="AM34"/>
    </row>
    <row r="35" spans="1:39" ht="11.1" customHeight="1" x14ac:dyDescent="0.25">
      <c r="A35" s="129">
        <f>SUM(A15:A34)</f>
        <v>10</v>
      </c>
      <c r="B35" s="122" t="s">
        <v>67</v>
      </c>
      <c r="C35" s="114"/>
      <c r="D35" s="114"/>
      <c r="E35" s="114"/>
      <c r="F35" s="114"/>
      <c r="G35" s="114"/>
      <c r="H35" s="114"/>
      <c r="I35" s="123"/>
      <c r="K35" s="129">
        <f>SUM(K15:K34)</f>
        <v>10</v>
      </c>
      <c r="L35" s="122" t="s">
        <v>67</v>
      </c>
      <c r="M35" s="114"/>
      <c r="N35" s="114"/>
      <c r="O35" s="114"/>
      <c r="P35" s="114"/>
      <c r="Q35" s="114"/>
      <c r="R35" s="114"/>
      <c r="S35" s="123"/>
      <c r="U35"/>
      <c r="V35"/>
      <c r="W35"/>
      <c r="X35"/>
      <c r="Y35"/>
      <c r="Z35"/>
      <c r="AA35"/>
      <c r="AB35"/>
      <c r="AC35"/>
      <c r="AE35"/>
      <c r="AF35"/>
      <c r="AG35"/>
      <c r="AH35"/>
      <c r="AI35"/>
      <c r="AJ35"/>
      <c r="AK35"/>
      <c r="AL35"/>
      <c r="AM35"/>
    </row>
    <row r="36" spans="1:39" ht="11.1" customHeight="1" x14ac:dyDescent="0.25">
      <c r="A36" s="113" t="s">
        <v>4</v>
      </c>
      <c r="B36" s="114"/>
      <c r="C36" s="114"/>
      <c r="D36" s="114"/>
      <c r="E36" s="114"/>
      <c r="F36" s="114"/>
      <c r="G36" s="114"/>
      <c r="H36" s="114"/>
      <c r="I36" s="130">
        <f>SUM(I15:I34)</f>
        <v>1425000</v>
      </c>
      <c r="K36" s="113" t="s">
        <v>4</v>
      </c>
      <c r="L36" s="114"/>
      <c r="M36" s="114"/>
      <c r="N36" s="114"/>
      <c r="O36" s="114"/>
      <c r="P36" s="114"/>
      <c r="Q36" s="114"/>
      <c r="R36" s="114"/>
      <c r="S36" s="130">
        <f>SUM(S15:S34)</f>
        <v>1687500</v>
      </c>
      <c r="U36"/>
      <c r="V36"/>
      <c r="W36"/>
      <c r="X36"/>
      <c r="Y36"/>
      <c r="Z36"/>
      <c r="AA36"/>
      <c r="AB36"/>
      <c r="AC36"/>
      <c r="AE36"/>
      <c r="AF36"/>
      <c r="AG36"/>
      <c r="AH36"/>
      <c r="AI36"/>
      <c r="AJ36"/>
      <c r="AK36"/>
      <c r="AL36"/>
      <c r="AM36"/>
    </row>
    <row r="37" spans="1:39" ht="11.1" customHeight="1" x14ac:dyDescent="0.25">
      <c r="U37"/>
      <c r="V37"/>
      <c r="W37"/>
      <c r="X37"/>
      <c r="Y37"/>
      <c r="Z37"/>
      <c r="AA37"/>
      <c r="AB37"/>
      <c r="AC37"/>
      <c r="AE37"/>
      <c r="AF37"/>
      <c r="AG37"/>
      <c r="AH37"/>
      <c r="AI37"/>
      <c r="AJ37"/>
      <c r="AK37"/>
      <c r="AL37"/>
      <c r="AM37"/>
    </row>
    <row r="38" spans="1:39" ht="11.1" customHeight="1" x14ac:dyDescent="0.25">
      <c r="A38" s="113" t="s">
        <v>8</v>
      </c>
      <c r="B38" s="114"/>
      <c r="C38" s="114"/>
      <c r="D38" s="114"/>
      <c r="E38" s="114"/>
      <c r="F38" s="114"/>
      <c r="G38" s="114"/>
      <c r="H38" s="114"/>
      <c r="I38" s="128"/>
      <c r="K38" s="113" t="s">
        <v>8</v>
      </c>
      <c r="L38" s="114"/>
      <c r="M38" s="114"/>
      <c r="N38" s="114"/>
      <c r="O38" s="114"/>
      <c r="P38" s="114"/>
      <c r="Q38" s="114"/>
      <c r="R38" s="114"/>
      <c r="S38" s="128"/>
      <c r="U38"/>
      <c r="V38"/>
      <c r="W38"/>
      <c r="X38"/>
      <c r="Y38"/>
      <c r="Z38"/>
      <c r="AA38"/>
      <c r="AB38"/>
      <c r="AC38"/>
      <c r="AE38"/>
      <c r="AF38"/>
      <c r="AG38"/>
      <c r="AH38"/>
      <c r="AI38"/>
      <c r="AJ38"/>
      <c r="AK38"/>
      <c r="AL38"/>
      <c r="AM38"/>
    </row>
    <row r="39" spans="1:39" ht="11.1" customHeight="1" x14ac:dyDescent="0.25">
      <c r="A39" s="90" t="s">
        <v>9</v>
      </c>
      <c r="B39" s="95" t="s">
        <v>31</v>
      </c>
      <c r="C39" s="131">
        <f>A15</f>
        <v>0</v>
      </c>
      <c r="D39" s="119" t="s">
        <v>68</v>
      </c>
      <c r="E39" s="132">
        <f>(Assumptions!$D$182+((Assumptions!$D$175-Assumptions!$D$182)*(Assumptions!$D$184)))/Assumptions!$A$215</f>
        <v>3411.6290397826583</v>
      </c>
      <c r="F39" s="119" t="s">
        <v>69</v>
      </c>
      <c r="G39" s="116"/>
      <c r="H39" s="116"/>
      <c r="I39" s="121">
        <f>C39*E39</f>
        <v>0</v>
      </c>
      <c r="K39" s="90" t="s">
        <v>9</v>
      </c>
      <c r="L39" s="95" t="s">
        <v>31</v>
      </c>
      <c r="M39" s="131">
        <f>K15</f>
        <v>0</v>
      </c>
      <c r="N39" s="119" t="s">
        <v>68</v>
      </c>
      <c r="O39" s="132">
        <f>(Assumptions!$D$182+((Assumptions!$E$175-Assumptions!$D$182)*(Assumptions!$D$184)))/Assumptions!$A$215</f>
        <v>7473.9664134393961</v>
      </c>
      <c r="P39" s="119" t="s">
        <v>69</v>
      </c>
      <c r="Q39" s="116"/>
      <c r="R39" s="116"/>
      <c r="S39" s="121">
        <f>M39*O39</f>
        <v>0</v>
      </c>
      <c r="U39"/>
      <c r="V39"/>
      <c r="W39"/>
      <c r="X39"/>
      <c r="Y39"/>
      <c r="Z39"/>
      <c r="AA39"/>
      <c r="AB39"/>
      <c r="AC39"/>
      <c r="AE39"/>
      <c r="AF39"/>
      <c r="AG39"/>
      <c r="AH39"/>
      <c r="AI39"/>
      <c r="AJ39"/>
      <c r="AK39"/>
      <c r="AL39"/>
      <c r="AM39"/>
    </row>
    <row r="40" spans="1:39" ht="11.1" customHeight="1" x14ac:dyDescent="0.25">
      <c r="A40" s="91"/>
      <c r="B40" s="95" t="s">
        <v>70</v>
      </c>
      <c r="C40" s="131">
        <f>A16</f>
        <v>10</v>
      </c>
      <c r="D40" s="119" t="s">
        <v>68</v>
      </c>
      <c r="E40" s="132">
        <f>(Assumptions!$D$182+((Assumptions!$D$175-Assumptions!$D$182)*(Assumptions!$D$184)))/Assumptions!$B$215</f>
        <v>8529.0725994566455</v>
      </c>
      <c r="F40" s="119" t="s">
        <v>69</v>
      </c>
      <c r="G40" s="116"/>
      <c r="H40" s="116"/>
      <c r="I40" s="121">
        <f>C40*E40</f>
        <v>85290.725994566455</v>
      </c>
      <c r="K40" s="91"/>
      <c r="L40" s="95" t="s">
        <v>70</v>
      </c>
      <c r="M40" s="131">
        <f>K16</f>
        <v>10</v>
      </c>
      <c r="N40" s="119" t="s">
        <v>68</v>
      </c>
      <c r="O40" s="132">
        <f>(Assumptions!$D$182+((Assumptions!$E$175-Assumptions!$D$182)*(Assumptions!$D$184)))/Assumptions!$B$215</f>
        <v>18684.916033598489</v>
      </c>
      <c r="P40" s="119" t="s">
        <v>69</v>
      </c>
      <c r="Q40" s="116"/>
      <c r="R40" s="116"/>
      <c r="S40" s="121">
        <f>M40*O40</f>
        <v>186849.1603359849</v>
      </c>
      <c r="U40"/>
      <c r="V40"/>
      <c r="W40"/>
      <c r="X40"/>
      <c r="Y40"/>
      <c r="Z40"/>
      <c r="AA40"/>
      <c r="AB40"/>
      <c r="AC40"/>
      <c r="AE40"/>
      <c r="AF40"/>
      <c r="AG40"/>
      <c r="AH40"/>
      <c r="AI40"/>
      <c r="AJ40"/>
      <c r="AK40"/>
      <c r="AL40"/>
      <c r="AM40"/>
    </row>
    <row r="41" spans="1:39" ht="11.1" customHeight="1" x14ac:dyDescent="0.25">
      <c r="A41" s="91"/>
      <c r="B41" s="95" t="s">
        <v>65</v>
      </c>
      <c r="C41" s="131">
        <f>A17</f>
        <v>0</v>
      </c>
      <c r="D41" s="119" t="s">
        <v>68</v>
      </c>
      <c r="E41" s="132">
        <f>(Assumptions!$D$182+((Assumptions!$D$175-Assumptions!$D$182)*(Assumptions!$D$184)))/Assumptions!$C$215</f>
        <v>9747.5115422361669</v>
      </c>
      <c r="F41" s="119" t="s">
        <v>69</v>
      </c>
      <c r="G41" s="116"/>
      <c r="H41" s="116"/>
      <c r="I41" s="121">
        <f>C41*E41</f>
        <v>0</v>
      </c>
      <c r="K41" s="91"/>
      <c r="L41" s="95" t="s">
        <v>65</v>
      </c>
      <c r="M41" s="131">
        <f>K17</f>
        <v>0</v>
      </c>
      <c r="N41" s="119" t="s">
        <v>68</v>
      </c>
      <c r="O41" s="132">
        <f>(Assumptions!$D$182+((Assumptions!$E$175-Assumptions!$D$182)*(Assumptions!$D$184)))/Assumptions!$C$215</f>
        <v>21354.189752683989</v>
      </c>
      <c r="P41" s="119" t="s">
        <v>69</v>
      </c>
      <c r="Q41" s="116"/>
      <c r="R41" s="116"/>
      <c r="S41" s="121">
        <f>M41*O41</f>
        <v>0</v>
      </c>
      <c r="U41"/>
      <c r="V41"/>
      <c r="W41"/>
      <c r="X41"/>
      <c r="Y41"/>
      <c r="Z41"/>
      <c r="AA41"/>
      <c r="AB41"/>
      <c r="AC41"/>
      <c r="AE41"/>
      <c r="AF41"/>
      <c r="AG41"/>
      <c r="AH41"/>
      <c r="AI41"/>
      <c r="AJ41"/>
      <c r="AK41"/>
      <c r="AL41"/>
      <c r="AM41"/>
    </row>
    <row r="42" spans="1:39" ht="11.1" customHeight="1" x14ac:dyDescent="0.25">
      <c r="A42" s="91"/>
      <c r="B42" s="95" t="s">
        <v>71</v>
      </c>
      <c r="C42" s="131">
        <f>A18</f>
        <v>0</v>
      </c>
      <c r="D42" s="119" t="s">
        <v>68</v>
      </c>
      <c r="E42" s="132">
        <f>(Assumptions!$D$182+((Assumptions!$D$175-Assumptions!$D$182)*(Assumptions!$D$184)))/Assumptions!$D$215</f>
        <v>13646.516159130633</v>
      </c>
      <c r="F42" s="119" t="s">
        <v>69</v>
      </c>
      <c r="G42" s="116"/>
      <c r="H42" s="116"/>
      <c r="I42" s="121">
        <f>C42*E42</f>
        <v>0</v>
      </c>
      <c r="K42" s="91"/>
      <c r="L42" s="95" t="s">
        <v>71</v>
      </c>
      <c r="M42" s="131">
        <f>K18</f>
        <v>0</v>
      </c>
      <c r="N42" s="119" t="s">
        <v>68</v>
      </c>
      <c r="O42" s="132">
        <f>(Assumptions!$D$182+((Assumptions!$E$175-Assumptions!$D$182)*(Assumptions!$D$184)))/Assumptions!$D$215</f>
        <v>29895.865653757584</v>
      </c>
      <c r="P42" s="119" t="s">
        <v>69</v>
      </c>
      <c r="Q42" s="116"/>
      <c r="R42" s="116"/>
      <c r="S42" s="121">
        <f>M42*O42</f>
        <v>0</v>
      </c>
      <c r="U42"/>
      <c r="V42"/>
      <c r="W42"/>
      <c r="X42"/>
      <c r="Y42"/>
      <c r="Z42"/>
      <c r="AA42"/>
      <c r="AB42"/>
      <c r="AC42"/>
      <c r="AE42"/>
      <c r="AF42"/>
      <c r="AG42"/>
      <c r="AH42"/>
      <c r="AI42"/>
      <c r="AJ42"/>
      <c r="AK42"/>
      <c r="AL42"/>
      <c r="AM42"/>
    </row>
    <row r="43" spans="1:39" ht="11.1" customHeight="1" x14ac:dyDescent="0.25">
      <c r="A43" s="111"/>
      <c r="B43" s="95" t="s">
        <v>72</v>
      </c>
      <c r="C43" s="131">
        <f>A19</f>
        <v>0</v>
      </c>
      <c r="D43" s="119" t="s">
        <v>68</v>
      </c>
      <c r="E43" s="132">
        <f>(Assumptions!$D$182+((Assumptions!$D$175-Assumptions!$D$182)*(Assumptions!$D$184)))/Assumptions!$E$215</f>
        <v>17058.145198913291</v>
      </c>
      <c r="F43" s="119" t="s">
        <v>69</v>
      </c>
      <c r="G43" s="133" t="s">
        <v>94</v>
      </c>
      <c r="H43" s="134">
        <f>SUM(I39:I43)</f>
        <v>85290.725994566455</v>
      </c>
      <c r="I43" s="121">
        <f>C43*E43</f>
        <v>0</v>
      </c>
      <c r="K43" s="111"/>
      <c r="L43" s="95" t="s">
        <v>72</v>
      </c>
      <c r="M43" s="131">
        <f>K19</f>
        <v>0</v>
      </c>
      <c r="N43" s="119" t="s">
        <v>68</v>
      </c>
      <c r="O43" s="132">
        <f>(Assumptions!$D$182+((Assumptions!$E$175-Assumptions!$D$182)*(Assumptions!$D$184)))/Assumptions!$E$215</f>
        <v>37369.832067196978</v>
      </c>
      <c r="P43" s="119" t="s">
        <v>69</v>
      </c>
      <c r="Q43" s="133" t="s">
        <v>94</v>
      </c>
      <c r="R43" s="134">
        <f>SUM(S39:S43)</f>
        <v>186849.1603359849</v>
      </c>
      <c r="S43" s="121">
        <f>M43*O43</f>
        <v>0</v>
      </c>
      <c r="U43"/>
      <c r="V43"/>
      <c r="W43"/>
      <c r="X43"/>
      <c r="Y43"/>
      <c r="Z43"/>
      <c r="AA43"/>
      <c r="AB43"/>
      <c r="AC43"/>
      <c r="AE43"/>
      <c r="AF43"/>
      <c r="AG43"/>
      <c r="AH43"/>
      <c r="AI43"/>
      <c r="AJ43"/>
      <c r="AK43"/>
      <c r="AL43"/>
      <c r="AM43"/>
    </row>
    <row r="44" spans="1:39" ht="11.1" customHeight="1" x14ac:dyDescent="0.25">
      <c r="A44" s="91" t="s">
        <v>73</v>
      </c>
      <c r="B44" s="91"/>
      <c r="C44" s="116"/>
      <c r="D44" s="135"/>
      <c r="E44" s="136">
        <f>IF(H43&lt;250000,1%,IF(H43&lt;500000,3%,IF(H43&gt;500000,4%)))</f>
        <v>0.01</v>
      </c>
      <c r="F44" s="119"/>
      <c r="G44" s="116"/>
      <c r="H44" s="116"/>
      <c r="I44" s="121">
        <f>SUM(I39:I43)*E44</f>
        <v>852.90725994566458</v>
      </c>
      <c r="K44" s="91" t="s">
        <v>73</v>
      </c>
      <c r="L44" s="91"/>
      <c r="M44" s="116"/>
      <c r="N44" s="135"/>
      <c r="O44" s="136">
        <f>IF(R43&lt;250000,1%,IF(R43&lt;500000,3%,IF(R43&gt;500000,4%)))</f>
        <v>0.01</v>
      </c>
      <c r="P44" s="119"/>
      <c r="Q44" s="116"/>
      <c r="R44" s="116"/>
      <c r="S44" s="121">
        <f>SUM(S39:S43)*O44</f>
        <v>1868.491603359849</v>
      </c>
      <c r="U44"/>
      <c r="V44"/>
      <c r="W44"/>
      <c r="X44"/>
      <c r="Y44"/>
      <c r="Z44"/>
      <c r="AA44"/>
      <c r="AB44"/>
      <c r="AC44"/>
      <c r="AE44"/>
      <c r="AF44"/>
      <c r="AG44"/>
      <c r="AH44"/>
      <c r="AI44"/>
      <c r="AJ44"/>
      <c r="AK44"/>
      <c r="AL44"/>
      <c r="AM44"/>
    </row>
    <row r="45" spans="1:39" ht="11.1" customHeight="1" x14ac:dyDescent="0.25">
      <c r="A45" s="113" t="s">
        <v>10</v>
      </c>
      <c r="B45" s="114"/>
      <c r="C45" s="114"/>
      <c r="D45" s="122"/>
      <c r="E45" s="114"/>
      <c r="F45" s="122"/>
      <c r="G45" s="114"/>
      <c r="H45" s="114"/>
      <c r="I45" s="128"/>
      <c r="K45" s="113" t="s">
        <v>10</v>
      </c>
      <c r="L45" s="114"/>
      <c r="M45" s="114"/>
      <c r="N45" s="122"/>
      <c r="O45" s="114"/>
      <c r="P45" s="122"/>
      <c r="Q45" s="114"/>
      <c r="R45" s="114"/>
      <c r="S45" s="128"/>
      <c r="U45"/>
      <c r="V45"/>
      <c r="W45"/>
      <c r="X45"/>
      <c r="Y45"/>
      <c r="Z45"/>
      <c r="AA45"/>
      <c r="AB45"/>
      <c r="AC45"/>
      <c r="AE45"/>
      <c r="AF45"/>
      <c r="AG45"/>
      <c r="AH45"/>
      <c r="AI45"/>
      <c r="AJ45"/>
      <c r="AK45"/>
      <c r="AL45"/>
      <c r="AM45"/>
    </row>
    <row r="46" spans="1:39" ht="11.1" customHeight="1" x14ac:dyDescent="0.25">
      <c r="A46" s="117"/>
      <c r="B46" s="95" t="str">
        <f>Assumptions!$F$22</f>
        <v>Apartments</v>
      </c>
      <c r="C46" s="120">
        <f>Assumptions!$G$22*Assumptions!$D$22</f>
        <v>1759.4999999999998</v>
      </c>
      <c r="D46" s="119" t="s">
        <v>6</v>
      </c>
      <c r="E46" s="116"/>
      <c r="F46" s="137" t="s">
        <v>125</v>
      </c>
      <c r="G46" s="138"/>
      <c r="H46" s="119"/>
      <c r="I46" s="121">
        <f>(A15*C15*C46)+(A16*C16*C47)+(A17*C17*C48)+(A18*C18*C49)+(A19*C19*C50)</f>
        <v>783000</v>
      </c>
      <c r="K46" s="117"/>
      <c r="L46" s="95" t="str">
        <f>Assumptions!$F$22</f>
        <v>Apartments</v>
      </c>
      <c r="M46" s="120">
        <f>Assumptions!$G$22*Assumptions!$D$22</f>
        <v>1759.4999999999998</v>
      </c>
      <c r="N46" s="119" t="s">
        <v>6</v>
      </c>
      <c r="O46" s="116"/>
      <c r="P46" s="137" t="s">
        <v>125</v>
      </c>
      <c r="Q46" s="138"/>
      <c r="R46" s="119"/>
      <c r="S46" s="121">
        <f>(K15*M15*M46)+(K16*M16*M47)+(K17*M17*M48)+(K18*M18*M49)+(K19*M19*M50)</f>
        <v>783000</v>
      </c>
      <c r="U46"/>
      <c r="V46"/>
      <c r="W46"/>
      <c r="X46"/>
      <c r="Y46"/>
      <c r="Z46"/>
      <c r="AA46"/>
      <c r="AB46"/>
      <c r="AC46"/>
      <c r="AE46"/>
      <c r="AF46"/>
      <c r="AG46"/>
      <c r="AH46"/>
      <c r="AI46"/>
      <c r="AJ46"/>
      <c r="AK46"/>
      <c r="AL46"/>
      <c r="AM46"/>
    </row>
    <row r="47" spans="1:39" ht="11.1" customHeight="1" x14ac:dyDescent="0.25">
      <c r="A47" s="117"/>
      <c r="B47" s="95" t="str">
        <f>Assumptions!$F$23</f>
        <v>2 bed houses</v>
      </c>
      <c r="C47" s="120">
        <f>Assumptions!$G$23</f>
        <v>1044</v>
      </c>
      <c r="D47" s="119" t="s">
        <v>6</v>
      </c>
      <c r="E47" s="116"/>
      <c r="F47" s="137"/>
      <c r="G47" s="116"/>
      <c r="H47" s="116"/>
      <c r="I47" s="121"/>
      <c r="K47" s="117"/>
      <c r="L47" s="95" t="str">
        <f>Assumptions!$F$23</f>
        <v>2 bed houses</v>
      </c>
      <c r="M47" s="120">
        <f>Assumptions!$G$23</f>
        <v>1044</v>
      </c>
      <c r="N47" s="119" t="s">
        <v>6</v>
      </c>
      <c r="O47" s="116"/>
      <c r="P47" s="137"/>
      <c r="Q47" s="116"/>
      <c r="R47" s="116"/>
      <c r="S47" s="121"/>
      <c r="U47"/>
      <c r="V47"/>
      <c r="W47"/>
      <c r="X47"/>
      <c r="Y47"/>
      <c r="Z47"/>
      <c r="AA47"/>
      <c r="AB47"/>
      <c r="AC47"/>
      <c r="AE47"/>
      <c r="AF47"/>
      <c r="AG47"/>
      <c r="AH47"/>
      <c r="AI47"/>
      <c r="AJ47"/>
      <c r="AK47"/>
      <c r="AL47"/>
      <c r="AM47"/>
    </row>
    <row r="48" spans="1:39" ht="11.1" customHeight="1" x14ac:dyDescent="0.25">
      <c r="A48" s="117"/>
      <c r="B48" s="95" t="str">
        <f>Assumptions!$F$24</f>
        <v>3 Bed houses</v>
      </c>
      <c r="C48" s="120">
        <f>Assumptions!$G$24</f>
        <v>1044</v>
      </c>
      <c r="D48" s="119" t="s">
        <v>6</v>
      </c>
      <c r="E48" s="116"/>
      <c r="F48" s="137" t="s">
        <v>126</v>
      </c>
      <c r="G48" s="116"/>
      <c r="H48" s="116"/>
      <c r="I48" s="121">
        <f>(A22*C22*Assumptions!$D$220)+(A23*C23*Assumptions!$D$221)+(A24*C24*Assumptions!$D$222)+(A27*C27*Assumptions!$D$225)+(A28*C28*Assumptions!$D$226)+(A29*C29*Assumptions!$D$227)+(A32*C32*Assumptions!$D$230)+(A33*C33*Assumptions!$D$231)+(A34*C34*Assumptions!$D$232)</f>
        <v>0</v>
      </c>
      <c r="K48" s="117"/>
      <c r="L48" s="95" t="str">
        <f>Assumptions!$F$24</f>
        <v>3 Bed houses</v>
      </c>
      <c r="M48" s="120">
        <f>Assumptions!$G$24</f>
        <v>1044</v>
      </c>
      <c r="N48" s="119" t="s">
        <v>6</v>
      </c>
      <c r="O48" s="116"/>
      <c r="P48" s="137" t="s">
        <v>126</v>
      </c>
      <c r="Q48" s="116"/>
      <c r="R48" s="116"/>
      <c r="S48" s="121">
        <f>(K22*M22*Assumptions!$D$220)+(K23*M23*Assumptions!$D$221)+(K24*M24*Assumptions!$D$222)+(K27*M27*Assumptions!$D$225)+(K28*M28*Assumptions!$D$226)+(K29*M29*Assumptions!$D$227)+(K32*M32*Assumptions!$D$230)+(K33*M33*Assumptions!$D$231)+(K34*M34*Assumptions!$D$232)</f>
        <v>0</v>
      </c>
      <c r="U48"/>
      <c r="V48"/>
      <c r="W48"/>
      <c r="X48"/>
      <c r="Y48"/>
      <c r="Z48"/>
      <c r="AA48"/>
      <c r="AB48"/>
      <c r="AC48"/>
      <c r="AE48"/>
      <c r="AF48"/>
      <c r="AG48"/>
      <c r="AH48"/>
      <c r="AI48"/>
      <c r="AJ48"/>
      <c r="AK48"/>
      <c r="AL48"/>
      <c r="AM48"/>
    </row>
    <row r="49" spans="1:39" ht="11.1" customHeight="1" x14ac:dyDescent="0.25">
      <c r="A49" s="117"/>
      <c r="B49" s="95" t="str">
        <f>Assumptions!$F$25</f>
        <v>4 bed houses</v>
      </c>
      <c r="C49" s="120">
        <f>Assumptions!$G$25</f>
        <v>1044</v>
      </c>
      <c r="D49" s="119" t="s">
        <v>6</v>
      </c>
      <c r="E49" s="116"/>
      <c r="F49" s="119"/>
      <c r="G49" s="116"/>
      <c r="H49" s="116"/>
      <c r="I49" s="121"/>
      <c r="K49" s="117"/>
      <c r="L49" s="95" t="str">
        <f>Assumptions!$F$25</f>
        <v>4 bed houses</v>
      </c>
      <c r="M49" s="120">
        <f>Assumptions!$G$25</f>
        <v>1044</v>
      </c>
      <c r="N49" s="119" t="s">
        <v>6</v>
      </c>
      <c r="O49" s="116"/>
      <c r="P49" s="119"/>
      <c r="Q49" s="116"/>
      <c r="R49" s="116"/>
      <c r="S49" s="121"/>
      <c r="U49"/>
      <c r="V49"/>
      <c r="W49"/>
      <c r="X49"/>
      <c r="Y49"/>
      <c r="Z49"/>
      <c r="AA49"/>
      <c r="AB49"/>
      <c r="AC49"/>
      <c r="AE49"/>
      <c r="AF49"/>
      <c r="AG49"/>
      <c r="AH49"/>
      <c r="AI49"/>
      <c r="AJ49"/>
      <c r="AK49"/>
      <c r="AL49"/>
      <c r="AM49"/>
    </row>
    <row r="50" spans="1:39" ht="11.1" customHeight="1" x14ac:dyDescent="0.25">
      <c r="A50" s="117"/>
      <c r="B50" s="95" t="str">
        <f>Assumptions!$F$26</f>
        <v>5 bed house</v>
      </c>
      <c r="C50" s="120">
        <f>Assumptions!$G$26</f>
        <v>1044</v>
      </c>
      <c r="D50" s="119" t="s">
        <v>6</v>
      </c>
      <c r="E50" s="116"/>
      <c r="F50" s="119"/>
      <c r="G50" s="116"/>
      <c r="H50" s="116"/>
      <c r="I50" s="121"/>
      <c r="K50" s="117"/>
      <c r="L50" s="95" t="str">
        <f>Assumptions!$F$26</f>
        <v>5 bed house</v>
      </c>
      <c r="M50" s="120">
        <f>Assumptions!$G$26</f>
        <v>1044</v>
      </c>
      <c r="N50" s="119" t="s">
        <v>6</v>
      </c>
      <c r="O50" s="116"/>
      <c r="P50" s="119"/>
      <c r="Q50" s="116"/>
      <c r="R50" s="116"/>
      <c r="S50" s="121"/>
      <c r="U50"/>
      <c r="V50"/>
      <c r="W50"/>
      <c r="X50"/>
      <c r="Y50"/>
      <c r="Z50"/>
      <c r="AA50"/>
      <c r="AB50"/>
      <c r="AC50"/>
      <c r="AE50"/>
      <c r="AF50"/>
      <c r="AG50"/>
      <c r="AH50"/>
      <c r="AI50"/>
      <c r="AJ50"/>
      <c r="AK50"/>
      <c r="AL50"/>
      <c r="AM50"/>
    </row>
    <row r="51" spans="1:39" ht="11.1" customHeight="1" x14ac:dyDescent="0.25">
      <c r="A51" s="126"/>
      <c r="B51" s="114"/>
      <c r="C51" s="139"/>
      <c r="D51" s="122"/>
      <c r="E51" s="114"/>
      <c r="F51" s="122"/>
      <c r="G51" s="114"/>
      <c r="H51" s="114"/>
      <c r="I51" s="128"/>
      <c r="K51" s="126"/>
      <c r="L51" s="114"/>
      <c r="M51" s="139"/>
      <c r="N51" s="122"/>
      <c r="O51" s="114"/>
      <c r="P51" s="122"/>
      <c r="Q51" s="114"/>
      <c r="R51" s="114"/>
      <c r="S51" s="128"/>
      <c r="U51"/>
      <c r="V51"/>
      <c r="W51"/>
      <c r="X51"/>
      <c r="Y51"/>
      <c r="Z51"/>
      <c r="AA51"/>
      <c r="AB51"/>
      <c r="AC51"/>
      <c r="AE51"/>
      <c r="AF51"/>
      <c r="AG51"/>
      <c r="AH51"/>
      <c r="AI51"/>
      <c r="AJ51"/>
      <c r="AK51"/>
      <c r="AL51"/>
      <c r="AM51"/>
    </row>
    <row r="52" spans="1:39" ht="11.1" customHeight="1" x14ac:dyDescent="0.25">
      <c r="A52" s="91" t="s">
        <v>100</v>
      </c>
      <c r="B52" s="111"/>
      <c r="E52" s="132"/>
      <c r="F52" s="119"/>
      <c r="I52" s="121">
        <f>SUM((A22*E39)+(A23*E40)+(A24*E41)+(A27*E39)+(A28*E40)+(A29*E41)+(A32*E39)+(A33*E40)+(A34*E41))*Assumptions!$D$211</f>
        <v>0</v>
      </c>
      <c r="K52" s="91" t="s">
        <v>100</v>
      </c>
      <c r="L52" s="111"/>
      <c r="O52" s="132"/>
      <c r="P52" s="119"/>
      <c r="S52" s="121">
        <f>SUM((K22*O39)+(K23*O40)+(K24*O41)+(K27*O39)+(K28*O40)+(K29*O41)+(K32*O39)+(K33*O40)+(K34*O41))*Assumptions!$D$211</f>
        <v>0</v>
      </c>
      <c r="U52"/>
      <c r="V52"/>
      <c r="W52"/>
      <c r="X52"/>
      <c r="Y52"/>
      <c r="Z52"/>
      <c r="AA52"/>
      <c r="AB52"/>
      <c r="AC52"/>
      <c r="AE52"/>
      <c r="AF52"/>
      <c r="AG52"/>
      <c r="AH52"/>
      <c r="AI52"/>
      <c r="AJ52"/>
      <c r="AK52"/>
      <c r="AL52"/>
      <c r="AM52"/>
    </row>
    <row r="53" spans="1:39" ht="11.1" customHeight="1" x14ac:dyDescent="0.25">
      <c r="A53" s="91" t="s">
        <v>87</v>
      </c>
      <c r="B53" s="91"/>
      <c r="C53" s="116"/>
      <c r="D53" s="116"/>
      <c r="E53" s="140">
        <f>Assumptions!$E$41</f>
        <v>0.08</v>
      </c>
      <c r="F53" s="119" t="s">
        <v>13</v>
      </c>
      <c r="G53" s="116"/>
      <c r="H53" s="116"/>
      <c r="I53" s="121">
        <f>SUM(I46:I50)*E53</f>
        <v>62640</v>
      </c>
      <c r="K53" s="91" t="s">
        <v>87</v>
      </c>
      <c r="L53" s="91"/>
      <c r="M53" s="116"/>
      <c r="N53" s="116"/>
      <c r="O53" s="140">
        <f>Assumptions!$E$41</f>
        <v>0.08</v>
      </c>
      <c r="P53" s="119" t="s">
        <v>13</v>
      </c>
      <c r="Q53" s="116"/>
      <c r="R53" s="116"/>
      <c r="S53" s="121">
        <f>SUM(S46:S50)*O53</f>
        <v>62640</v>
      </c>
      <c r="U53"/>
      <c r="V53"/>
      <c r="W53"/>
      <c r="X53"/>
      <c r="Y53"/>
      <c r="Z53"/>
      <c r="AA53"/>
      <c r="AB53"/>
      <c r="AC53"/>
      <c r="AE53"/>
      <c r="AF53"/>
      <c r="AG53"/>
      <c r="AH53"/>
      <c r="AI53"/>
      <c r="AJ53"/>
      <c r="AK53"/>
      <c r="AL53"/>
      <c r="AM53"/>
    </row>
    <row r="54" spans="1:39" ht="11.1" customHeight="1" x14ac:dyDescent="0.25">
      <c r="A54" s="91" t="s">
        <v>14</v>
      </c>
      <c r="B54" s="91"/>
      <c r="C54" s="116"/>
      <c r="D54" s="116"/>
      <c r="E54" s="140">
        <f>Assumptions!$E$42</f>
        <v>5.0000000000000001E-3</v>
      </c>
      <c r="F54" s="119" t="s">
        <v>15</v>
      </c>
      <c r="G54" s="116"/>
      <c r="H54" s="116"/>
      <c r="I54" s="121">
        <f>I36*E54</f>
        <v>7125</v>
      </c>
      <c r="K54" s="91" t="s">
        <v>14</v>
      </c>
      <c r="L54" s="91"/>
      <c r="M54" s="116"/>
      <c r="N54" s="116"/>
      <c r="O54" s="140">
        <f>Assumptions!$E$42</f>
        <v>5.0000000000000001E-3</v>
      </c>
      <c r="P54" s="119" t="s">
        <v>15</v>
      </c>
      <c r="Q54" s="116"/>
      <c r="R54" s="116"/>
      <c r="S54" s="121">
        <f>S36*O54</f>
        <v>8437.5</v>
      </c>
      <c r="U54"/>
      <c r="V54"/>
      <c r="W54"/>
      <c r="X54"/>
      <c r="Y54"/>
      <c r="Z54"/>
      <c r="AA54"/>
      <c r="AB54"/>
      <c r="AC54"/>
      <c r="AE54"/>
      <c r="AF54"/>
      <c r="AG54"/>
      <c r="AH54"/>
      <c r="AI54"/>
      <c r="AJ54"/>
      <c r="AK54"/>
      <c r="AL54"/>
      <c r="AM54"/>
    </row>
    <row r="55" spans="1:39" ht="11.1" customHeight="1" x14ac:dyDescent="0.25">
      <c r="A55" s="91" t="s">
        <v>16</v>
      </c>
      <c r="B55" s="91"/>
      <c r="C55" s="116"/>
      <c r="D55" s="116"/>
      <c r="E55" s="140">
        <f>Assumptions!$E$43</f>
        <v>1.0999999999999999E-2</v>
      </c>
      <c r="F55" s="119" t="s">
        <v>13</v>
      </c>
      <c r="G55" s="116"/>
      <c r="H55" s="116"/>
      <c r="I55" s="121">
        <f>SUM(I46:I50)*E55</f>
        <v>8613</v>
      </c>
      <c r="K55" s="91" t="s">
        <v>16</v>
      </c>
      <c r="L55" s="91"/>
      <c r="M55" s="116"/>
      <c r="N55" s="116"/>
      <c r="O55" s="140">
        <f>Assumptions!$E$43</f>
        <v>1.0999999999999999E-2</v>
      </c>
      <c r="P55" s="119" t="s">
        <v>13</v>
      </c>
      <c r="Q55" s="116"/>
      <c r="R55" s="116"/>
      <c r="S55" s="121">
        <f>SUM(S46:S50)*O55</f>
        <v>8613</v>
      </c>
      <c r="U55"/>
      <c r="V55"/>
      <c r="W55"/>
      <c r="X55"/>
      <c r="Y55"/>
      <c r="Z55"/>
      <c r="AA55"/>
      <c r="AB55"/>
      <c r="AC55"/>
      <c r="AE55"/>
      <c r="AF55"/>
      <c r="AG55"/>
      <c r="AH55"/>
      <c r="AI55"/>
      <c r="AJ55"/>
      <c r="AK55"/>
      <c r="AL55"/>
      <c r="AM55"/>
    </row>
    <row r="56" spans="1:39" ht="11.1" customHeight="1" x14ac:dyDescent="0.25">
      <c r="A56" s="91" t="s">
        <v>17</v>
      </c>
      <c r="B56" s="91"/>
      <c r="C56" s="116"/>
      <c r="D56" s="116"/>
      <c r="E56" s="140">
        <f>Assumptions!$E$44</f>
        <v>0.02</v>
      </c>
      <c r="F56" s="119" t="s">
        <v>45</v>
      </c>
      <c r="G56" s="116"/>
      <c r="H56" s="116"/>
      <c r="I56" s="121">
        <f>SUM(I15:I19)*E56</f>
        <v>28500</v>
      </c>
      <c r="K56" s="91" t="s">
        <v>17</v>
      </c>
      <c r="L56" s="91"/>
      <c r="M56" s="116"/>
      <c r="N56" s="116"/>
      <c r="O56" s="140">
        <f>Assumptions!$E$44</f>
        <v>0.02</v>
      </c>
      <c r="P56" s="119" t="s">
        <v>45</v>
      </c>
      <c r="Q56" s="116"/>
      <c r="R56" s="116"/>
      <c r="S56" s="121">
        <f>SUM(S15:S19)*O56</f>
        <v>33750</v>
      </c>
      <c r="U56"/>
      <c r="V56"/>
      <c r="W56"/>
      <c r="X56"/>
      <c r="Y56"/>
      <c r="Z56"/>
      <c r="AA56"/>
      <c r="AB56"/>
      <c r="AC56"/>
      <c r="AE56"/>
      <c r="AF56"/>
      <c r="AG56"/>
      <c r="AH56"/>
      <c r="AI56"/>
      <c r="AJ56"/>
      <c r="AK56"/>
      <c r="AL56"/>
      <c r="AM56"/>
    </row>
    <row r="57" spans="1:39" ht="11.1" customHeight="1" x14ac:dyDescent="0.25">
      <c r="A57" s="91" t="s">
        <v>18</v>
      </c>
      <c r="B57" s="91"/>
      <c r="C57" s="141"/>
      <c r="D57" s="116"/>
      <c r="E57" s="140">
        <f>Assumptions!$E$45</f>
        <v>0.05</v>
      </c>
      <c r="F57" s="119" t="s">
        <v>13</v>
      </c>
      <c r="G57" s="116"/>
      <c r="H57" s="116"/>
      <c r="I57" s="121">
        <f>SUM(I46:I52)*E57</f>
        <v>39150</v>
      </c>
      <c r="K57" s="91" t="s">
        <v>18</v>
      </c>
      <c r="L57" s="91"/>
      <c r="M57" s="141"/>
      <c r="N57" s="116"/>
      <c r="O57" s="140">
        <f>Assumptions!$E$45</f>
        <v>0.05</v>
      </c>
      <c r="P57" s="119" t="s">
        <v>13</v>
      </c>
      <c r="Q57" s="116"/>
      <c r="R57" s="116"/>
      <c r="S57" s="121">
        <f>SUM(S46:S52)*O57</f>
        <v>39150</v>
      </c>
      <c r="U57"/>
      <c r="V57"/>
      <c r="W57"/>
      <c r="X57"/>
      <c r="Y57"/>
      <c r="Z57"/>
      <c r="AA57"/>
      <c r="AB57"/>
      <c r="AC57"/>
      <c r="AE57"/>
      <c r="AF57"/>
      <c r="AG57"/>
      <c r="AH57"/>
      <c r="AI57"/>
      <c r="AJ57"/>
      <c r="AK57"/>
      <c r="AL57"/>
      <c r="AM57"/>
    </row>
    <row r="58" spans="1:39" ht="11.1" customHeight="1" x14ac:dyDescent="0.25">
      <c r="A58" s="91" t="s">
        <v>19</v>
      </c>
      <c r="B58" s="111"/>
      <c r="E58" s="142">
        <f>Assumptions!$E$46</f>
        <v>1729</v>
      </c>
      <c r="F58" s="119" t="s">
        <v>46</v>
      </c>
      <c r="I58" s="124">
        <f>A35*E58</f>
        <v>17290</v>
      </c>
      <c r="K58" s="91" t="s">
        <v>19</v>
      </c>
      <c r="L58" s="111"/>
      <c r="O58" s="142">
        <f>Assumptions!$E$46</f>
        <v>1729</v>
      </c>
      <c r="P58" s="119" t="s">
        <v>46</v>
      </c>
      <c r="S58" s="124">
        <f>K35*O58</f>
        <v>17290</v>
      </c>
      <c r="U58"/>
      <c r="V58"/>
      <c r="W58"/>
      <c r="X58"/>
      <c r="Y58"/>
      <c r="Z58"/>
      <c r="AA58"/>
      <c r="AB58"/>
      <c r="AC58"/>
      <c r="AE58"/>
      <c r="AF58"/>
      <c r="AG58"/>
      <c r="AH58"/>
      <c r="AI58"/>
      <c r="AJ58"/>
      <c r="AK58"/>
      <c r="AL58"/>
      <c r="AM58"/>
    </row>
    <row r="59" spans="1:39" ht="11.1" customHeight="1" x14ac:dyDescent="0.25">
      <c r="A59" s="91" t="s">
        <v>88</v>
      </c>
      <c r="B59" s="91"/>
      <c r="C59" s="136">
        <f>Assumptions!$C$47</f>
        <v>0.05</v>
      </c>
      <c r="D59" s="132">
        <f>Assumptions!$D$47</f>
        <v>12</v>
      </c>
      <c r="E59" s="119" t="s">
        <v>21</v>
      </c>
      <c r="F59" s="116"/>
      <c r="G59" s="132">
        <f>Assumptions!$G$47</f>
        <v>6</v>
      </c>
      <c r="H59" s="119" t="s">
        <v>79</v>
      </c>
      <c r="I59" s="121">
        <f>(((SUM(I39:I44)*POWER((1+C59/12),((D59+G59)/12)*12))-SUM(I39:I44))      +           ((((SUM(I46:I58)*POWER((1+C59/12),((D59+G59)/12)*12))-SUM(I46:I58))*0.5)))</f>
        <v>43466.881428055189</v>
      </c>
      <c r="K59" s="91" t="s">
        <v>88</v>
      </c>
      <c r="L59" s="91"/>
      <c r="M59" s="136">
        <f>Assumptions!$C$47</f>
        <v>0.05</v>
      </c>
      <c r="N59" s="132">
        <f>Assumptions!$D$47</f>
        <v>12</v>
      </c>
      <c r="O59" s="119" t="s">
        <v>21</v>
      </c>
      <c r="P59" s="116"/>
      <c r="Q59" s="132">
        <f>Assumptions!$G$47</f>
        <v>6</v>
      </c>
      <c r="R59" s="119" t="s">
        <v>79</v>
      </c>
      <c r="S59" s="121">
        <f>(((SUM(S39:S44)*POWER((1+M59/12),((N59+Q59)/12)*12))-SUM(S39:S44))      +           ((((SUM(S46:S58)*POWER((1+M59/12),((N59+Q59)/12)*12))-SUM(S46:S58))*0.5)))</f>
        <v>51693.551818796492</v>
      </c>
      <c r="U59"/>
      <c r="V59"/>
      <c r="W59"/>
      <c r="X59"/>
      <c r="Y59"/>
      <c r="Z59"/>
      <c r="AA59"/>
      <c r="AB59"/>
      <c r="AC59"/>
      <c r="AE59"/>
      <c r="AF59"/>
      <c r="AG59"/>
      <c r="AH59"/>
      <c r="AI59"/>
      <c r="AJ59"/>
      <c r="AK59"/>
      <c r="AL59"/>
      <c r="AM59"/>
    </row>
    <row r="60" spans="1:39" ht="11.1" customHeight="1" x14ac:dyDescent="0.25">
      <c r="A60" s="91" t="s">
        <v>22</v>
      </c>
      <c r="B60" s="91"/>
      <c r="C60" s="136">
        <f>Assumptions!$C$48</f>
        <v>0.01</v>
      </c>
      <c r="D60" s="119" t="s">
        <v>23</v>
      </c>
      <c r="E60" s="116"/>
      <c r="F60" s="116"/>
      <c r="G60" s="116"/>
      <c r="H60" s="116"/>
      <c r="I60" s="121">
        <f>SUM(I39:I57)*C60</f>
        <v>10151.716332545122</v>
      </c>
      <c r="K60" s="91" t="s">
        <v>22</v>
      </c>
      <c r="L60" s="91"/>
      <c r="M60" s="136">
        <f>Assumptions!$C$48</f>
        <v>0.01</v>
      </c>
      <c r="N60" s="119" t="s">
        <v>23</v>
      </c>
      <c r="O60" s="116"/>
      <c r="P60" s="116"/>
      <c r="Q60" s="116"/>
      <c r="R60" s="116"/>
      <c r="S60" s="121">
        <f>SUM(S39:S57)*M60</f>
        <v>11243.081519393447</v>
      </c>
      <c r="U60"/>
      <c r="V60"/>
      <c r="W60"/>
      <c r="X60"/>
      <c r="Y60"/>
      <c r="Z60"/>
      <c r="AA60"/>
      <c r="AB60"/>
      <c r="AC60"/>
      <c r="AE60"/>
      <c r="AF60"/>
      <c r="AG60"/>
      <c r="AH60"/>
      <c r="AI60"/>
      <c r="AJ60"/>
      <c r="AK60"/>
      <c r="AL60"/>
      <c r="AM60"/>
    </row>
    <row r="61" spans="1:39" ht="11.1" customHeight="1" x14ac:dyDescent="0.25">
      <c r="A61" s="91" t="s">
        <v>24</v>
      </c>
      <c r="B61" s="91"/>
      <c r="C61" s="133" t="s">
        <v>104</v>
      </c>
      <c r="D61" s="136">
        <f>Assumptions!$D$49</f>
        <v>0.2</v>
      </c>
      <c r="E61" s="119" t="s">
        <v>25</v>
      </c>
      <c r="F61" s="133" t="s">
        <v>105</v>
      </c>
      <c r="G61" s="136">
        <f>Assumptions!$G$49</f>
        <v>0.06</v>
      </c>
      <c r="H61" s="119" t="s">
        <v>128</v>
      </c>
      <c r="I61" s="121">
        <f>SUM(I15:I19)*D61+I48*G61</f>
        <v>285000</v>
      </c>
      <c r="K61" s="91" t="s">
        <v>24</v>
      </c>
      <c r="L61" s="91"/>
      <c r="M61" s="133" t="s">
        <v>104</v>
      </c>
      <c r="N61" s="136">
        <f>Assumptions!$D$49</f>
        <v>0.2</v>
      </c>
      <c r="O61" s="119" t="s">
        <v>25</v>
      </c>
      <c r="P61" s="133" t="s">
        <v>105</v>
      </c>
      <c r="Q61" s="136">
        <f>Assumptions!$G$49</f>
        <v>0.06</v>
      </c>
      <c r="R61" s="119" t="s">
        <v>128</v>
      </c>
      <c r="S61" s="121">
        <f>SUM(S15:S19)*N61+S48*Q61</f>
        <v>337500</v>
      </c>
      <c r="U61"/>
      <c r="V61"/>
      <c r="W61"/>
      <c r="X61"/>
      <c r="Y61"/>
      <c r="Z61"/>
      <c r="AA61"/>
      <c r="AB61"/>
      <c r="AC61"/>
      <c r="AE61"/>
      <c r="AF61"/>
      <c r="AG61"/>
      <c r="AH61"/>
      <c r="AI61"/>
      <c r="AJ61"/>
      <c r="AK61"/>
      <c r="AL61"/>
      <c r="AM61"/>
    </row>
    <row r="62" spans="1:39" ht="11.1" customHeight="1" x14ac:dyDescent="0.25">
      <c r="A62" s="114"/>
      <c r="B62" s="114"/>
      <c r="C62" s="114"/>
      <c r="D62" s="114"/>
      <c r="E62" s="114"/>
      <c r="F62" s="114"/>
      <c r="G62" s="114"/>
      <c r="H62" s="114"/>
      <c r="I62" s="128"/>
      <c r="K62" s="114"/>
      <c r="L62" s="114"/>
      <c r="M62" s="114"/>
      <c r="N62" s="114"/>
      <c r="O62" s="114"/>
      <c r="P62" s="114"/>
      <c r="Q62" s="114"/>
      <c r="R62" s="114"/>
      <c r="S62" s="128"/>
      <c r="U62"/>
      <c r="V62"/>
      <c r="W62"/>
      <c r="X62"/>
      <c r="Y62"/>
      <c r="Z62"/>
      <c r="AA62"/>
      <c r="AB62"/>
      <c r="AC62"/>
      <c r="AE62"/>
      <c r="AF62"/>
      <c r="AG62"/>
      <c r="AH62"/>
      <c r="AI62"/>
      <c r="AJ62"/>
      <c r="AK62"/>
      <c r="AL62"/>
      <c r="AM62"/>
    </row>
    <row r="63" spans="1:39" ht="11.1" customHeight="1" x14ac:dyDescent="0.25">
      <c r="A63" s="113" t="s">
        <v>26</v>
      </c>
      <c r="B63" s="114"/>
      <c r="C63" s="114"/>
      <c r="D63" s="114"/>
      <c r="E63" s="114"/>
      <c r="F63" s="114"/>
      <c r="G63" s="114"/>
      <c r="H63" s="114"/>
      <c r="I63" s="130">
        <f>SUM(I39:I62)</f>
        <v>1371080.2310151123</v>
      </c>
      <c r="K63" s="113" t="s">
        <v>26</v>
      </c>
      <c r="L63" s="114"/>
      <c r="M63" s="114"/>
      <c r="N63" s="114"/>
      <c r="O63" s="114"/>
      <c r="P63" s="114"/>
      <c r="Q63" s="114"/>
      <c r="R63" s="114"/>
      <c r="S63" s="130">
        <f>SUM(S39:S62)</f>
        <v>1542034.7852775345</v>
      </c>
      <c r="U63"/>
      <c r="V63"/>
      <c r="W63"/>
      <c r="X63"/>
      <c r="Y63"/>
      <c r="Z63"/>
      <c r="AA63"/>
      <c r="AB63"/>
      <c r="AC63"/>
      <c r="AE63"/>
      <c r="AF63"/>
      <c r="AG63"/>
      <c r="AH63"/>
      <c r="AI63"/>
      <c r="AJ63"/>
      <c r="AK63"/>
      <c r="AL63"/>
      <c r="AM63"/>
    </row>
    <row r="64" spans="1:39" ht="11.1" customHeight="1" x14ac:dyDescent="0.25">
      <c r="A64" s="116"/>
      <c r="B64" s="116"/>
      <c r="C64" s="116"/>
      <c r="D64" s="116"/>
      <c r="E64" s="116"/>
      <c r="F64" s="116"/>
      <c r="G64" s="116"/>
      <c r="H64" s="116"/>
      <c r="I64" s="143"/>
      <c r="K64" s="116"/>
      <c r="L64" s="116"/>
      <c r="M64" s="116"/>
      <c r="N64" s="116"/>
      <c r="O64" s="116"/>
      <c r="P64" s="116"/>
      <c r="Q64" s="116"/>
      <c r="R64" s="116"/>
      <c r="S64" s="143"/>
      <c r="U64"/>
      <c r="V64"/>
      <c r="W64"/>
      <c r="X64"/>
      <c r="Y64"/>
      <c r="Z64"/>
      <c r="AA64"/>
      <c r="AB64"/>
      <c r="AC64"/>
      <c r="AE64"/>
      <c r="AF64"/>
      <c r="AG64"/>
      <c r="AH64"/>
      <c r="AI64"/>
      <c r="AJ64"/>
      <c r="AK64"/>
      <c r="AL64"/>
      <c r="AM64"/>
    </row>
    <row r="65" spans="1:39" ht="11.1" customHeight="1" x14ac:dyDescent="0.25">
      <c r="A65" s="144" t="s">
        <v>130</v>
      </c>
      <c r="B65" s="145"/>
      <c r="C65" s="145"/>
      <c r="D65" s="145"/>
      <c r="E65" s="145"/>
      <c r="F65" s="145"/>
      <c r="G65" s="145"/>
      <c r="H65" s="145"/>
      <c r="I65" s="146">
        <f>I36-I63</f>
        <v>53919.768984887749</v>
      </c>
      <c r="K65" s="144" t="s">
        <v>130</v>
      </c>
      <c r="L65" s="145"/>
      <c r="M65" s="145"/>
      <c r="N65" s="145"/>
      <c r="O65" s="145"/>
      <c r="P65" s="145"/>
      <c r="Q65" s="145"/>
      <c r="R65" s="145"/>
      <c r="S65" s="146">
        <f>S36-S63</f>
        <v>145465.21472246549</v>
      </c>
      <c r="U65"/>
      <c r="V65"/>
      <c r="W65"/>
      <c r="X65"/>
      <c r="Y65"/>
      <c r="Z65"/>
      <c r="AA65"/>
      <c r="AB65"/>
      <c r="AC65"/>
      <c r="AE65"/>
      <c r="AF65"/>
      <c r="AG65"/>
      <c r="AH65"/>
      <c r="AI65"/>
      <c r="AJ65"/>
      <c r="AK65"/>
      <c r="AL65"/>
      <c r="AM65"/>
    </row>
    <row r="66" spans="1:39" ht="11.1" customHeight="1" x14ac:dyDescent="0.25">
      <c r="A66" s="144" t="s">
        <v>129</v>
      </c>
      <c r="B66" s="145"/>
      <c r="C66" s="145"/>
      <c r="D66" s="145"/>
      <c r="E66" s="145"/>
      <c r="F66" s="145"/>
      <c r="G66" s="145"/>
      <c r="H66" s="145"/>
      <c r="I66" s="146">
        <f>I65/D12</f>
        <v>71.893025313183671</v>
      </c>
      <c r="K66" s="144" t="s">
        <v>129</v>
      </c>
      <c r="L66" s="145"/>
      <c r="M66" s="145"/>
      <c r="N66" s="145"/>
      <c r="O66" s="145"/>
      <c r="P66" s="145"/>
      <c r="Q66" s="145"/>
      <c r="R66" s="145"/>
      <c r="S66" s="146">
        <f>S65/N12</f>
        <v>193.95361962995398</v>
      </c>
      <c r="U66"/>
      <c r="V66"/>
      <c r="W66"/>
      <c r="X66"/>
      <c r="Y66"/>
      <c r="Z66"/>
      <c r="AA66"/>
      <c r="AB66"/>
      <c r="AC66"/>
      <c r="AE66"/>
      <c r="AF66"/>
      <c r="AG66"/>
      <c r="AH66"/>
      <c r="AI66"/>
      <c r="AJ66"/>
      <c r="AK66"/>
      <c r="AL66"/>
      <c r="AM66"/>
    </row>
    <row r="67" spans="1:39" ht="11.1" customHeight="1" x14ac:dyDescent="0.25">
      <c r="U67"/>
      <c r="V67"/>
      <c r="W67"/>
      <c r="X67"/>
      <c r="Y67"/>
      <c r="Z67"/>
      <c r="AA67"/>
      <c r="AB67"/>
      <c r="AC67"/>
      <c r="AE67"/>
      <c r="AF67"/>
      <c r="AG67"/>
      <c r="AH67"/>
      <c r="AI67"/>
      <c r="AJ67"/>
      <c r="AK67"/>
      <c r="AL67"/>
      <c r="AM67"/>
    </row>
    <row r="68" spans="1:39" ht="11.1" customHeight="1" x14ac:dyDescent="0.25">
      <c r="U68"/>
      <c r="V68"/>
      <c r="W68"/>
      <c r="X68"/>
      <c r="Y68"/>
      <c r="Z68"/>
      <c r="AA68"/>
      <c r="AB68"/>
      <c r="AC68"/>
      <c r="AE68"/>
      <c r="AF68"/>
      <c r="AG68"/>
      <c r="AH68"/>
      <c r="AI68"/>
      <c r="AJ68"/>
      <c r="AK68"/>
      <c r="AL68"/>
      <c r="AM68"/>
    </row>
    <row r="69" spans="1:39" ht="11.1" customHeight="1" x14ac:dyDescent="0.3">
      <c r="A69" s="84"/>
      <c r="B69" s="85"/>
      <c r="C69" s="85"/>
      <c r="D69" s="86"/>
      <c r="E69" s="87"/>
      <c r="F69" s="87"/>
      <c r="G69" s="87"/>
      <c r="H69" s="87"/>
      <c r="I69" s="87"/>
      <c r="K69" s="84"/>
      <c r="L69" s="85"/>
      <c r="M69" s="85"/>
      <c r="N69" s="86"/>
      <c r="O69" s="87"/>
      <c r="P69" s="87"/>
      <c r="Q69" s="87"/>
      <c r="R69" s="87"/>
      <c r="S69" s="87"/>
      <c r="U69"/>
      <c r="V69"/>
      <c r="W69"/>
      <c r="X69"/>
      <c r="Y69"/>
      <c r="Z69"/>
      <c r="AA69"/>
      <c r="AB69"/>
      <c r="AC69"/>
      <c r="AE69"/>
      <c r="AF69"/>
      <c r="AG69"/>
      <c r="AH69"/>
      <c r="AI69"/>
      <c r="AJ69"/>
      <c r="AK69"/>
      <c r="AL69"/>
      <c r="AM69"/>
    </row>
    <row r="70" spans="1:39" ht="11.1" customHeight="1" x14ac:dyDescent="0.25">
      <c r="A70" s="84"/>
      <c r="B70" s="84"/>
      <c r="C70" s="84"/>
      <c r="D70" s="302" t="s">
        <v>54</v>
      </c>
      <c r="E70" s="302"/>
      <c r="F70" s="302"/>
      <c r="G70" s="302"/>
      <c r="H70" s="302"/>
      <c r="I70" s="302"/>
      <c r="K70" s="84"/>
      <c r="L70" s="84"/>
      <c r="M70" s="84"/>
      <c r="N70" s="302" t="s">
        <v>54</v>
      </c>
      <c r="O70" s="302"/>
      <c r="P70" s="302"/>
      <c r="Q70" s="302"/>
      <c r="R70" s="302"/>
      <c r="S70" s="302"/>
      <c r="U70"/>
      <c r="V70"/>
      <c r="W70"/>
      <c r="X70"/>
      <c r="Y70"/>
      <c r="Z70"/>
      <c r="AA70"/>
      <c r="AB70"/>
      <c r="AC70"/>
      <c r="AE70"/>
      <c r="AF70"/>
      <c r="AG70"/>
      <c r="AH70"/>
      <c r="AI70"/>
      <c r="AJ70"/>
      <c r="AK70"/>
      <c r="AL70"/>
      <c r="AM70"/>
    </row>
    <row r="71" spans="1:39" ht="11.1" customHeight="1" x14ac:dyDescent="0.25">
      <c r="A71" s="84"/>
      <c r="B71" s="84"/>
      <c r="C71" s="84"/>
      <c r="D71" s="302"/>
      <c r="E71" s="302"/>
      <c r="F71" s="302"/>
      <c r="G71" s="302"/>
      <c r="H71" s="302"/>
      <c r="I71" s="302"/>
      <c r="K71" s="84"/>
      <c r="L71" s="84"/>
      <c r="M71" s="84"/>
      <c r="N71" s="302"/>
      <c r="O71" s="302"/>
      <c r="P71" s="302"/>
      <c r="Q71" s="302"/>
      <c r="R71" s="302"/>
      <c r="S71" s="302"/>
      <c r="U71"/>
      <c r="V71"/>
      <c r="W71"/>
      <c r="X71"/>
      <c r="Y71"/>
      <c r="Z71"/>
      <c r="AA71"/>
      <c r="AB71"/>
      <c r="AC71"/>
      <c r="AE71"/>
      <c r="AF71"/>
      <c r="AG71"/>
      <c r="AH71"/>
      <c r="AI71"/>
      <c r="AJ71"/>
      <c r="AK71"/>
      <c r="AL71"/>
      <c r="AM71"/>
    </row>
    <row r="72" spans="1:39" ht="11.1" customHeight="1" x14ac:dyDescent="0.25">
      <c r="A72" s="84"/>
      <c r="B72" s="84"/>
      <c r="C72" s="84"/>
      <c r="D72" s="302"/>
      <c r="E72" s="302"/>
      <c r="F72" s="302"/>
      <c r="G72" s="302"/>
      <c r="H72" s="302"/>
      <c r="I72" s="302"/>
      <c r="K72" s="84"/>
      <c r="L72" s="84"/>
      <c r="M72" s="84"/>
      <c r="N72" s="302"/>
      <c r="O72" s="302"/>
      <c r="P72" s="302"/>
      <c r="Q72" s="302"/>
      <c r="R72" s="302"/>
      <c r="S72" s="302"/>
      <c r="U72"/>
      <c r="V72"/>
      <c r="W72"/>
      <c r="X72"/>
      <c r="Y72"/>
      <c r="Z72"/>
      <c r="AA72"/>
      <c r="AB72"/>
      <c r="AC72"/>
      <c r="AE72"/>
      <c r="AF72"/>
      <c r="AG72"/>
      <c r="AH72"/>
      <c r="AI72"/>
      <c r="AJ72"/>
      <c r="AK72"/>
      <c r="AL72"/>
      <c r="AM72"/>
    </row>
    <row r="73" spans="1:39" ht="11.1" customHeight="1" x14ac:dyDescent="0.25">
      <c r="A73" s="84"/>
      <c r="B73" s="84"/>
      <c r="C73" s="84"/>
      <c r="D73" s="89"/>
      <c r="E73" s="89"/>
      <c r="F73" s="89"/>
      <c r="G73" s="89"/>
      <c r="H73" s="89"/>
      <c r="I73" s="89"/>
      <c r="K73" s="84"/>
      <c r="L73" s="84"/>
      <c r="M73" s="84"/>
      <c r="N73" s="89"/>
      <c r="O73" s="89"/>
      <c r="P73" s="89"/>
      <c r="Q73" s="89"/>
      <c r="R73" s="89"/>
      <c r="S73" s="89"/>
      <c r="U73"/>
      <c r="V73"/>
      <c r="W73"/>
      <c r="X73"/>
      <c r="Y73"/>
      <c r="Z73"/>
      <c r="AA73"/>
      <c r="AB73"/>
      <c r="AC73"/>
      <c r="AE73"/>
      <c r="AF73"/>
      <c r="AG73"/>
      <c r="AH73"/>
      <c r="AI73"/>
      <c r="AJ73"/>
      <c r="AK73"/>
      <c r="AL73"/>
      <c r="AM73"/>
    </row>
    <row r="74" spans="1:39" ht="11.1" customHeight="1" x14ac:dyDescent="0.25">
      <c r="A74" s="90" t="s">
        <v>0</v>
      </c>
      <c r="B74" s="90"/>
      <c r="C74" s="91"/>
      <c r="D74" s="92" t="str">
        <f>Assumptions!$B$60</f>
        <v>Small Scale Urban Infill </v>
      </c>
      <c r="E74" s="93"/>
      <c r="F74" s="93"/>
      <c r="G74" s="94"/>
      <c r="H74" s="95" t="str">
        <f>Assumptions!$D$61</f>
        <v>Apartments</v>
      </c>
      <c r="I74" s="96">
        <f>Assumptions!$C$61</f>
        <v>0</v>
      </c>
      <c r="K74" s="90" t="s">
        <v>0</v>
      </c>
      <c r="L74" s="90"/>
      <c r="M74" s="91"/>
      <c r="N74" s="92" t="str">
        <f>Assumptions!$B$60</f>
        <v>Small Scale Urban Infill </v>
      </c>
      <c r="O74" s="93"/>
      <c r="P74" s="93"/>
      <c r="Q74" s="94"/>
      <c r="R74" s="95" t="str">
        <f>Assumptions!$D$61</f>
        <v>Apartments</v>
      </c>
      <c r="S74" s="96">
        <f>Assumptions!$C$61</f>
        <v>0</v>
      </c>
      <c r="U74"/>
      <c r="V74"/>
      <c r="W74"/>
      <c r="X74"/>
      <c r="Y74"/>
      <c r="Z74"/>
      <c r="AA74"/>
      <c r="AB74"/>
      <c r="AC74"/>
      <c r="AE74"/>
      <c r="AF74"/>
      <c r="AG74"/>
      <c r="AH74"/>
      <c r="AI74"/>
      <c r="AJ74"/>
      <c r="AK74"/>
      <c r="AL74"/>
      <c r="AM74"/>
    </row>
    <row r="75" spans="1:39" ht="11.1" customHeight="1" x14ac:dyDescent="0.25">
      <c r="A75" s="90" t="s">
        <v>1</v>
      </c>
      <c r="B75" s="91"/>
      <c r="C75" s="91"/>
      <c r="D75" s="92" t="s">
        <v>101</v>
      </c>
      <c r="E75" s="93"/>
      <c r="F75" s="93"/>
      <c r="G75" s="97"/>
      <c r="H75" s="95" t="str">
        <f>Assumptions!$D$62</f>
        <v>2 bed houses</v>
      </c>
      <c r="I75" s="96">
        <f>Assumptions!$C$62</f>
        <v>10</v>
      </c>
      <c r="K75" s="90" t="s">
        <v>1</v>
      </c>
      <c r="L75" s="91"/>
      <c r="M75" s="91"/>
      <c r="N75" s="92" t="s">
        <v>101</v>
      </c>
      <c r="O75" s="93"/>
      <c r="P75" s="93"/>
      <c r="Q75" s="97"/>
      <c r="R75" s="95" t="str">
        <f>Assumptions!$D$62</f>
        <v>2 bed houses</v>
      </c>
      <c r="S75" s="96">
        <f>Assumptions!$C$62</f>
        <v>10</v>
      </c>
      <c r="U75"/>
      <c r="V75"/>
      <c r="W75"/>
      <c r="X75"/>
      <c r="Y75"/>
      <c r="Z75"/>
      <c r="AA75"/>
      <c r="AB75"/>
      <c r="AC75"/>
      <c r="AE75"/>
      <c r="AF75"/>
      <c r="AG75"/>
      <c r="AH75"/>
      <c r="AI75"/>
      <c r="AJ75"/>
      <c r="AK75"/>
      <c r="AL75"/>
      <c r="AM75"/>
    </row>
    <row r="76" spans="1:39" ht="11.1" customHeight="1" x14ac:dyDescent="0.25">
      <c r="A76" s="90" t="s">
        <v>2</v>
      </c>
      <c r="B76" s="90"/>
      <c r="C76" s="91"/>
      <c r="D76" s="98" t="str">
        <f>Assumptions!A13</f>
        <v xml:space="preserve">Low Value </v>
      </c>
      <c r="E76" s="99"/>
      <c r="F76" s="99"/>
      <c r="G76" s="147"/>
      <c r="H76" s="95" t="str">
        <f>Assumptions!$D$63</f>
        <v>3 Bed houses</v>
      </c>
      <c r="I76" s="96">
        <f>Assumptions!$C$63</f>
        <v>0</v>
      </c>
      <c r="K76" s="90" t="s">
        <v>2</v>
      </c>
      <c r="L76" s="90"/>
      <c r="M76" s="91"/>
      <c r="N76" s="101" t="str">
        <f>Assumptions!A14</f>
        <v>High Value</v>
      </c>
      <c r="O76" s="102"/>
      <c r="P76" s="102"/>
      <c r="Q76" s="103"/>
      <c r="R76" s="95" t="str">
        <f>Assumptions!$D$63</f>
        <v>3 Bed houses</v>
      </c>
      <c r="S76" s="96">
        <f>Assumptions!$C$63</f>
        <v>0</v>
      </c>
      <c r="U76"/>
      <c r="V76"/>
      <c r="W76"/>
      <c r="X76"/>
      <c r="Y76"/>
      <c r="Z76"/>
      <c r="AA76"/>
      <c r="AB76"/>
      <c r="AC76"/>
      <c r="AE76"/>
      <c r="AF76"/>
      <c r="AG76"/>
      <c r="AH76"/>
      <c r="AI76"/>
      <c r="AJ76"/>
      <c r="AK76"/>
      <c r="AL76"/>
      <c r="AM76"/>
    </row>
    <row r="77" spans="1:39" ht="11.1" customHeight="1" x14ac:dyDescent="0.25">
      <c r="A77" s="90" t="s">
        <v>3</v>
      </c>
      <c r="B77" s="90"/>
      <c r="C77" s="91"/>
      <c r="D77" s="104">
        <f>SUM(I74:I78)</f>
        <v>10</v>
      </c>
      <c r="E77" s="105" t="s">
        <v>67</v>
      </c>
      <c r="F77" s="91"/>
      <c r="G77" s="106"/>
      <c r="H77" s="95" t="str">
        <f>Assumptions!$D$64</f>
        <v>4 bed houses</v>
      </c>
      <c r="I77" s="96">
        <f>Assumptions!$C$64</f>
        <v>0</v>
      </c>
      <c r="K77" s="90" t="s">
        <v>3</v>
      </c>
      <c r="L77" s="90"/>
      <c r="M77" s="91"/>
      <c r="N77" s="104">
        <f>SUM(S74:S78)</f>
        <v>10</v>
      </c>
      <c r="O77" s="105" t="s">
        <v>67</v>
      </c>
      <c r="P77" s="91"/>
      <c r="Q77" s="106"/>
      <c r="R77" s="95" t="str">
        <f>Assumptions!$D$64</f>
        <v>4 bed houses</v>
      </c>
      <c r="S77" s="96">
        <f>Assumptions!$C$64</f>
        <v>0</v>
      </c>
      <c r="U77"/>
      <c r="V77"/>
      <c r="W77"/>
      <c r="X77"/>
      <c r="Y77"/>
      <c r="Z77"/>
      <c r="AA77"/>
      <c r="AB77"/>
      <c r="AC77"/>
      <c r="AE77"/>
      <c r="AF77"/>
      <c r="AG77"/>
      <c r="AH77"/>
      <c r="AI77"/>
      <c r="AJ77"/>
      <c r="AK77"/>
      <c r="AL77"/>
      <c r="AM77"/>
    </row>
    <row r="78" spans="1:39" ht="11.1" customHeight="1" x14ac:dyDescent="0.25">
      <c r="A78" s="90" t="s">
        <v>56</v>
      </c>
      <c r="B78" s="91"/>
      <c r="C78" s="107">
        <v>0</v>
      </c>
      <c r="D78" s="104">
        <f>D77*C78</f>
        <v>0</v>
      </c>
      <c r="E78" s="105" t="s">
        <v>57</v>
      </c>
      <c r="F78" s="106"/>
      <c r="G78" s="108"/>
      <c r="H78" s="95" t="str">
        <f>Assumptions!$D$65</f>
        <v>5 bed house</v>
      </c>
      <c r="I78" s="96">
        <f>Assumptions!$C$65</f>
        <v>0</v>
      </c>
      <c r="K78" s="90" t="s">
        <v>56</v>
      </c>
      <c r="L78" s="91"/>
      <c r="M78" s="107">
        <v>0</v>
      </c>
      <c r="N78" s="104">
        <f>N77*M78</f>
        <v>0</v>
      </c>
      <c r="O78" s="105" t="s">
        <v>57</v>
      </c>
      <c r="P78" s="106"/>
      <c r="Q78" s="108"/>
      <c r="R78" s="95" t="str">
        <f>Assumptions!$D$65</f>
        <v>5 bed house</v>
      </c>
      <c r="S78" s="96">
        <f>Assumptions!$C$65</f>
        <v>0</v>
      </c>
      <c r="U78"/>
      <c r="V78"/>
      <c r="W78"/>
      <c r="X78"/>
      <c r="Y78"/>
      <c r="Z78"/>
      <c r="AA78"/>
      <c r="AB78"/>
      <c r="AC78"/>
      <c r="AE78"/>
      <c r="AF78"/>
      <c r="AG78"/>
      <c r="AH78"/>
      <c r="AI78"/>
      <c r="AJ78"/>
      <c r="AK78"/>
      <c r="AL78"/>
      <c r="AM78"/>
    </row>
    <row r="79" spans="1:39" ht="11.1" customHeight="1" x14ac:dyDescent="0.25">
      <c r="A79" s="90" t="s">
        <v>58</v>
      </c>
      <c r="B79" s="91"/>
      <c r="C79" s="109">
        <f>Assumptions!$D$13</f>
        <v>0.15</v>
      </c>
      <c r="D79" s="95" t="str">
        <f>Assumptions!$D$12</f>
        <v>Starter Homes</v>
      </c>
      <c r="E79" s="107">
        <f>Assumptions!$E$13</f>
        <v>0.15</v>
      </c>
      <c r="F79" s="95" t="str">
        <f>Assumptions!$E$12</f>
        <v>Intermediate</v>
      </c>
      <c r="G79" s="110">
        <f>Assumptions!$F$13</f>
        <v>0.7</v>
      </c>
      <c r="H79" s="105" t="str">
        <f>Assumptions!$F$12</f>
        <v>Afford/Social Rent</v>
      </c>
      <c r="I79" s="111"/>
      <c r="K79" s="90" t="s">
        <v>58</v>
      </c>
      <c r="L79" s="91"/>
      <c r="M79" s="109">
        <f>Assumptions!$D$14</f>
        <v>0.15</v>
      </c>
      <c r="N79" s="95" t="str">
        <f>Assumptions!$D$12</f>
        <v>Starter Homes</v>
      </c>
      <c r="O79" s="107">
        <f>Assumptions!$E$14</f>
        <v>0.15</v>
      </c>
      <c r="P79" s="95" t="str">
        <f>Assumptions!$E$12</f>
        <v>Intermediate</v>
      </c>
      <c r="Q79" s="110">
        <f>Assumptions!$F$14</f>
        <v>0.7</v>
      </c>
      <c r="R79" s="105" t="str">
        <f>Assumptions!$F$12</f>
        <v>Afford/Social Rent</v>
      </c>
      <c r="S79" s="111"/>
      <c r="U79"/>
      <c r="V79"/>
      <c r="W79"/>
      <c r="X79"/>
      <c r="Y79"/>
      <c r="Z79"/>
      <c r="AA79"/>
      <c r="AB79"/>
      <c r="AC79"/>
      <c r="AE79"/>
      <c r="AF79"/>
      <c r="AG79"/>
      <c r="AH79"/>
      <c r="AI79"/>
      <c r="AJ79"/>
      <c r="AK79"/>
      <c r="AL79"/>
      <c r="AM79"/>
    </row>
    <row r="80" spans="1:39" ht="11.1" customHeight="1" x14ac:dyDescent="0.25">
      <c r="A80" s="90" t="s">
        <v>59</v>
      </c>
      <c r="B80" s="91"/>
      <c r="C80" s="91"/>
      <c r="D80" s="104">
        <f>(A83*C83)+(A84*C84)+(A85*C85)+(A86*C86)+(A87*C87)</f>
        <v>750</v>
      </c>
      <c r="E80" s="105" t="s">
        <v>60</v>
      </c>
      <c r="F80" s="106"/>
      <c r="G80" s="112">
        <f>SUM(A90*C90)+(A91*C91)+(A92*C92)+(A95*C95)+(A96*C96)+(A97*C97)+(A100*C100)+(A101*C101)+(A102*C102)</f>
        <v>0</v>
      </c>
      <c r="H80" s="95" t="s">
        <v>61</v>
      </c>
      <c r="I80" s="106"/>
      <c r="K80" s="90" t="s">
        <v>59</v>
      </c>
      <c r="L80" s="91"/>
      <c r="M80" s="91"/>
      <c r="N80" s="104">
        <f>(K83*M83)+(K84*M84)+(K85*M85)+(K86*M86)+(K87*M87)</f>
        <v>750</v>
      </c>
      <c r="O80" s="105" t="s">
        <v>60</v>
      </c>
      <c r="P80" s="106"/>
      <c r="Q80" s="112">
        <f>SUM(K90*M90)+(K91*M91)+(K92*M92)+(K95*M95)+(K96*M96)+(K97*M97)+(K100*M100)+(K101*M101)+(K102*M102)</f>
        <v>0</v>
      </c>
      <c r="R80" s="95" t="s">
        <v>61</v>
      </c>
      <c r="S80" s="106"/>
      <c r="U80"/>
      <c r="V80"/>
      <c r="W80"/>
      <c r="X80"/>
      <c r="Y80"/>
      <c r="Z80"/>
      <c r="AA80"/>
      <c r="AB80"/>
      <c r="AC80"/>
      <c r="AE80"/>
      <c r="AF80"/>
      <c r="AG80"/>
      <c r="AH80"/>
      <c r="AI80"/>
      <c r="AJ80"/>
      <c r="AK80"/>
      <c r="AL80"/>
      <c r="AM80"/>
    </row>
    <row r="81" spans="1:39" ht="11.1" customHeight="1" x14ac:dyDescent="0.25">
      <c r="A81" s="113" t="s">
        <v>4</v>
      </c>
      <c r="B81" s="114"/>
      <c r="C81" s="114"/>
      <c r="D81" s="114"/>
      <c r="E81" s="114"/>
      <c r="F81" s="114"/>
      <c r="G81" s="114"/>
      <c r="H81" s="114"/>
      <c r="I81" s="115"/>
      <c r="K81" s="113" t="s">
        <v>4</v>
      </c>
      <c r="L81" s="114"/>
      <c r="M81" s="114"/>
      <c r="N81" s="114"/>
      <c r="O81" s="114"/>
      <c r="P81" s="114"/>
      <c r="Q81" s="114"/>
      <c r="R81" s="114"/>
      <c r="S81" s="115"/>
      <c r="U81"/>
      <c r="V81"/>
      <c r="W81"/>
      <c r="X81"/>
      <c r="Y81"/>
      <c r="Z81"/>
      <c r="AA81"/>
      <c r="AB81"/>
      <c r="AC81"/>
      <c r="AE81"/>
      <c r="AF81"/>
      <c r="AG81"/>
      <c r="AH81"/>
      <c r="AI81"/>
      <c r="AJ81"/>
      <c r="AK81"/>
      <c r="AL81"/>
      <c r="AM81"/>
    </row>
    <row r="82" spans="1:39" ht="11.1" customHeight="1" x14ac:dyDescent="0.25">
      <c r="A82" s="91" t="s">
        <v>62</v>
      </c>
      <c r="B82" s="91"/>
      <c r="C82" s="116"/>
      <c r="D82" s="116"/>
      <c r="E82" s="116"/>
      <c r="F82" s="116"/>
      <c r="G82" s="116"/>
      <c r="H82" s="116"/>
      <c r="I82" s="106"/>
      <c r="K82" s="91" t="s">
        <v>62</v>
      </c>
      <c r="L82" s="91"/>
      <c r="M82" s="116"/>
      <c r="N82" s="116"/>
      <c r="O82" s="116"/>
      <c r="P82" s="116"/>
      <c r="Q82" s="116"/>
      <c r="R82" s="116"/>
      <c r="S82" s="106"/>
      <c r="U82"/>
      <c r="V82"/>
      <c r="W82"/>
      <c r="X82"/>
      <c r="Y82"/>
      <c r="Z82"/>
      <c r="AA82"/>
      <c r="AB82"/>
      <c r="AC82"/>
      <c r="AE82"/>
      <c r="AF82"/>
      <c r="AG82"/>
      <c r="AH82"/>
      <c r="AI82"/>
      <c r="AJ82"/>
      <c r="AK82"/>
      <c r="AL82"/>
      <c r="AM82"/>
    </row>
    <row r="83" spans="1:39" ht="11.1" customHeight="1" x14ac:dyDescent="0.25">
      <c r="A83" s="117">
        <f>I74*(100%-C78)</f>
        <v>0</v>
      </c>
      <c r="B83" s="95" t="str">
        <f>Assumptions!$A$22</f>
        <v>Apartments</v>
      </c>
      <c r="C83" s="118">
        <f>Assumptions!$B$22</f>
        <v>65</v>
      </c>
      <c r="D83" s="119" t="s">
        <v>5</v>
      </c>
      <c r="E83" s="120">
        <f>Assumptions!$C$32</f>
        <v>1750</v>
      </c>
      <c r="F83" s="119" t="s">
        <v>6</v>
      </c>
      <c r="G83" s="116"/>
      <c r="H83" s="116"/>
      <c r="I83" s="121">
        <f>A83*C83*E83</f>
        <v>0</v>
      </c>
      <c r="K83" s="117">
        <f>S74*(100%-M78)</f>
        <v>0</v>
      </c>
      <c r="L83" s="95" t="str">
        <f>Assumptions!$A$22</f>
        <v>Apartments</v>
      </c>
      <c r="M83" s="118">
        <f>Assumptions!$B$22</f>
        <v>65</v>
      </c>
      <c r="N83" s="119" t="s">
        <v>5</v>
      </c>
      <c r="O83" s="120">
        <f>Assumptions!$C$33</f>
        <v>1850</v>
      </c>
      <c r="P83" s="119" t="s">
        <v>6</v>
      </c>
      <c r="Q83" s="116"/>
      <c r="R83" s="116"/>
      <c r="S83" s="121">
        <f>K83*M83*O83</f>
        <v>0</v>
      </c>
      <c r="U83"/>
      <c r="V83"/>
      <c r="W83"/>
      <c r="X83"/>
      <c r="Y83"/>
      <c r="Z83"/>
      <c r="AA83"/>
      <c r="AB83"/>
      <c r="AC83"/>
      <c r="AE83"/>
      <c r="AF83"/>
      <c r="AG83"/>
      <c r="AH83"/>
      <c r="AI83"/>
      <c r="AJ83"/>
      <c r="AK83"/>
      <c r="AL83"/>
      <c r="AM83"/>
    </row>
    <row r="84" spans="1:39" ht="11.1" customHeight="1" x14ac:dyDescent="0.25">
      <c r="A84" s="117">
        <f>I75*(100%-C78)</f>
        <v>10</v>
      </c>
      <c r="B84" s="95" t="str">
        <f>Assumptions!$A$23</f>
        <v>2 bed houses</v>
      </c>
      <c r="C84" s="118">
        <f>Assumptions!$B$23</f>
        <v>75</v>
      </c>
      <c r="D84" s="119" t="s">
        <v>5</v>
      </c>
      <c r="E84" s="120">
        <f>Assumptions!$D$32</f>
        <v>1900</v>
      </c>
      <c r="F84" s="119" t="s">
        <v>6</v>
      </c>
      <c r="G84" s="116"/>
      <c r="H84" s="116"/>
      <c r="I84" s="121">
        <f>A84*C84*E84</f>
        <v>1425000</v>
      </c>
      <c r="K84" s="117">
        <f>S75*(100%-M78)</f>
        <v>10</v>
      </c>
      <c r="L84" s="95" t="str">
        <f>Assumptions!$A$23</f>
        <v>2 bed houses</v>
      </c>
      <c r="M84" s="118">
        <f>Assumptions!$B$23</f>
        <v>75</v>
      </c>
      <c r="N84" s="119" t="s">
        <v>5</v>
      </c>
      <c r="O84" s="120">
        <f>Assumptions!$D$33</f>
        <v>2250</v>
      </c>
      <c r="P84" s="119" t="s">
        <v>6</v>
      </c>
      <c r="Q84" s="116"/>
      <c r="R84" s="116"/>
      <c r="S84" s="121">
        <f>K84*M84*O84</f>
        <v>1687500</v>
      </c>
      <c r="U84"/>
      <c r="V84"/>
      <c r="W84"/>
      <c r="X84"/>
      <c r="Y84"/>
      <c r="Z84"/>
      <c r="AA84"/>
      <c r="AB84"/>
      <c r="AC84"/>
      <c r="AE84"/>
      <c r="AF84"/>
      <c r="AG84"/>
      <c r="AH84"/>
      <c r="AI84"/>
      <c r="AJ84"/>
      <c r="AK84"/>
      <c r="AL84"/>
      <c r="AM84"/>
    </row>
    <row r="85" spans="1:39" ht="11.1" customHeight="1" x14ac:dyDescent="0.25">
      <c r="A85" s="117">
        <f>I76*(100%-C78)</f>
        <v>0</v>
      </c>
      <c r="B85" s="95" t="str">
        <f>Assumptions!$A$24</f>
        <v>3 Bed houses</v>
      </c>
      <c r="C85" s="118">
        <f>Assumptions!$B$24</f>
        <v>90</v>
      </c>
      <c r="D85" s="119" t="s">
        <v>5</v>
      </c>
      <c r="E85" s="120">
        <f>Assumptions!$E$32</f>
        <v>1850</v>
      </c>
      <c r="F85" s="119" t="s">
        <v>6</v>
      </c>
      <c r="G85" s="116"/>
      <c r="H85" s="116"/>
      <c r="I85" s="121">
        <f>A85*C85*E85</f>
        <v>0</v>
      </c>
      <c r="K85" s="117">
        <f>S76*(100%-M78)</f>
        <v>0</v>
      </c>
      <c r="L85" s="95" t="str">
        <f>Assumptions!$A$24</f>
        <v>3 Bed houses</v>
      </c>
      <c r="M85" s="118">
        <f>Assumptions!$B$24</f>
        <v>90</v>
      </c>
      <c r="N85" s="119" t="s">
        <v>5</v>
      </c>
      <c r="O85" s="120">
        <f>Assumptions!$E$33</f>
        <v>2200</v>
      </c>
      <c r="P85" s="119" t="s">
        <v>6</v>
      </c>
      <c r="Q85" s="116"/>
      <c r="R85" s="116"/>
      <c r="S85" s="121">
        <f>K85*M85*O85</f>
        <v>0</v>
      </c>
      <c r="U85"/>
      <c r="V85"/>
      <c r="W85"/>
      <c r="X85"/>
      <c r="Y85"/>
      <c r="Z85"/>
      <c r="AA85"/>
      <c r="AB85"/>
      <c r="AC85"/>
      <c r="AE85"/>
      <c r="AF85"/>
      <c r="AG85"/>
      <c r="AH85"/>
      <c r="AI85"/>
      <c r="AJ85"/>
      <c r="AK85"/>
      <c r="AL85"/>
      <c r="AM85"/>
    </row>
    <row r="86" spans="1:39" ht="11.1" customHeight="1" x14ac:dyDescent="0.25">
      <c r="A86" s="117">
        <f>I77*(100%-C78)</f>
        <v>0</v>
      </c>
      <c r="B86" s="95" t="str">
        <f>Assumptions!$A$25</f>
        <v>4 bed houses</v>
      </c>
      <c r="C86" s="118">
        <f>Assumptions!$B$25</f>
        <v>120</v>
      </c>
      <c r="D86" s="119" t="s">
        <v>5</v>
      </c>
      <c r="E86" s="120">
        <f>Assumptions!$F$32</f>
        <v>1850</v>
      </c>
      <c r="F86" s="119" t="s">
        <v>6</v>
      </c>
      <c r="G86" s="116"/>
      <c r="H86" s="116"/>
      <c r="I86" s="121">
        <f>A86*C86*E86</f>
        <v>0</v>
      </c>
      <c r="K86" s="117">
        <f>S77*(100%-M78)</f>
        <v>0</v>
      </c>
      <c r="L86" s="95" t="str">
        <f>Assumptions!$A$25</f>
        <v>4 bed houses</v>
      </c>
      <c r="M86" s="118">
        <f>Assumptions!$B$25</f>
        <v>120</v>
      </c>
      <c r="N86" s="119" t="s">
        <v>5</v>
      </c>
      <c r="O86" s="120">
        <f>Assumptions!$F$33</f>
        <v>2200</v>
      </c>
      <c r="P86" s="119" t="s">
        <v>6</v>
      </c>
      <c r="Q86" s="116"/>
      <c r="R86" s="116"/>
      <c r="S86" s="121">
        <f>K86*M86*O86</f>
        <v>0</v>
      </c>
      <c r="U86"/>
      <c r="V86"/>
      <c r="W86"/>
      <c r="X86"/>
      <c r="Y86"/>
      <c r="Z86"/>
      <c r="AA86"/>
      <c r="AB86"/>
      <c r="AC86"/>
      <c r="AE86"/>
      <c r="AF86"/>
      <c r="AG86"/>
      <c r="AH86"/>
      <c r="AI86"/>
      <c r="AJ86"/>
      <c r="AK86"/>
      <c r="AL86"/>
      <c r="AM86"/>
    </row>
    <row r="87" spans="1:39" ht="11.1" customHeight="1" x14ac:dyDescent="0.25">
      <c r="A87" s="117">
        <f>I78*(100%-C78)</f>
        <v>0</v>
      </c>
      <c r="B87" s="95" t="str">
        <f>Assumptions!$A$26</f>
        <v>5 bed house</v>
      </c>
      <c r="C87" s="120">
        <f>Assumptions!$B$26</f>
        <v>150</v>
      </c>
      <c r="D87" s="119" t="s">
        <v>5</v>
      </c>
      <c r="E87" s="120">
        <f>Assumptions!$G$32</f>
        <v>1800</v>
      </c>
      <c r="F87" s="119" t="s">
        <v>6</v>
      </c>
      <c r="G87" s="116"/>
      <c r="H87" s="116"/>
      <c r="I87" s="121">
        <f>A87*C87*E87</f>
        <v>0</v>
      </c>
      <c r="K87" s="117">
        <f>S78*(100%-M78)</f>
        <v>0</v>
      </c>
      <c r="L87" s="95" t="str">
        <f>Assumptions!$A$26</f>
        <v>5 bed house</v>
      </c>
      <c r="M87" s="120">
        <f>Assumptions!$B$26</f>
        <v>150</v>
      </c>
      <c r="N87" s="119" t="s">
        <v>5</v>
      </c>
      <c r="O87" s="120">
        <f>Assumptions!$G$33</f>
        <v>2150</v>
      </c>
      <c r="P87" s="119" t="s">
        <v>6</v>
      </c>
      <c r="Q87" s="116"/>
      <c r="R87" s="116"/>
      <c r="S87" s="121">
        <f>K87*M87*O87</f>
        <v>0</v>
      </c>
      <c r="U87"/>
      <c r="V87"/>
      <c r="W87"/>
      <c r="X87"/>
      <c r="Y87"/>
      <c r="Z87"/>
      <c r="AA87"/>
      <c r="AB87"/>
      <c r="AC87"/>
      <c r="AE87"/>
      <c r="AF87"/>
      <c r="AG87"/>
      <c r="AH87"/>
      <c r="AI87"/>
      <c r="AJ87"/>
      <c r="AK87"/>
      <c r="AL87"/>
      <c r="AM87"/>
    </row>
    <row r="88" spans="1:39" ht="11.1" customHeight="1" x14ac:dyDescent="0.25">
      <c r="A88" s="114"/>
      <c r="B88" s="114"/>
      <c r="C88" s="114"/>
      <c r="D88" s="122"/>
      <c r="E88" s="114"/>
      <c r="F88" s="122"/>
      <c r="G88" s="114"/>
      <c r="H88" s="114"/>
      <c r="I88" s="123"/>
      <c r="K88" s="114"/>
      <c r="L88" s="114"/>
      <c r="M88" s="114"/>
      <c r="N88" s="122"/>
      <c r="O88" s="114"/>
      <c r="P88" s="122"/>
      <c r="Q88" s="114"/>
      <c r="R88" s="114"/>
      <c r="S88" s="123"/>
      <c r="U88"/>
      <c r="V88"/>
      <c r="W88"/>
      <c r="X88"/>
      <c r="Y88"/>
      <c r="Z88"/>
      <c r="AA88"/>
      <c r="AB88"/>
      <c r="AC88"/>
      <c r="AE88"/>
      <c r="AF88"/>
      <c r="AG88"/>
      <c r="AH88"/>
      <c r="AI88"/>
      <c r="AJ88"/>
      <c r="AK88"/>
      <c r="AL88"/>
      <c r="AM88"/>
    </row>
    <row r="89" spans="1:39" ht="11.1" customHeight="1" x14ac:dyDescent="0.25">
      <c r="A89" s="91" t="str">
        <f>Assumptions!$D$12</f>
        <v>Starter Homes</v>
      </c>
      <c r="B89" s="91"/>
      <c r="C89" s="107">
        <f>Assumptions!$D$18</f>
        <v>0.8</v>
      </c>
      <c r="D89" s="119" t="s">
        <v>63</v>
      </c>
      <c r="E89" s="116"/>
      <c r="F89" s="119"/>
      <c r="G89" s="116"/>
      <c r="H89" s="116"/>
      <c r="I89" s="124"/>
      <c r="K89" s="91" t="str">
        <f>Assumptions!$D$12</f>
        <v>Starter Homes</v>
      </c>
      <c r="L89" s="91"/>
      <c r="M89" s="107">
        <f>Assumptions!$D$18</f>
        <v>0.8</v>
      </c>
      <c r="N89" s="119" t="s">
        <v>63</v>
      </c>
      <c r="O89" s="116"/>
      <c r="P89" s="119"/>
      <c r="Q89" s="116"/>
      <c r="R89" s="116"/>
      <c r="S89" s="124"/>
      <c r="U89"/>
      <c r="V89"/>
      <c r="W89"/>
      <c r="X89"/>
      <c r="Y89"/>
      <c r="Z89"/>
      <c r="AA89"/>
      <c r="AB89"/>
      <c r="AC89"/>
      <c r="AE89"/>
      <c r="AF89"/>
      <c r="AG89"/>
      <c r="AH89"/>
      <c r="AI89"/>
      <c r="AJ89"/>
      <c r="AK89"/>
      <c r="AL89"/>
      <c r="AM89"/>
    </row>
    <row r="90" spans="1:39" ht="11.1" customHeight="1" x14ac:dyDescent="0.25">
      <c r="A90" s="117">
        <f>D78*C79*Assumptions!$C$220</f>
        <v>0</v>
      </c>
      <c r="B90" s="95" t="str">
        <f>Assumptions!$A$220</f>
        <v>Apartments</v>
      </c>
      <c r="C90" s="125">
        <f>Assumptions!$B$220</f>
        <v>0</v>
      </c>
      <c r="D90" s="119" t="s">
        <v>7</v>
      </c>
      <c r="E90" s="116">
        <f>E83*C89</f>
        <v>1400</v>
      </c>
      <c r="F90" s="119" t="s">
        <v>6</v>
      </c>
      <c r="G90" s="116"/>
      <c r="H90" s="116"/>
      <c r="I90" s="121">
        <f>A90*C90*E90</f>
        <v>0</v>
      </c>
      <c r="K90" s="117">
        <f>N78*M79*Assumptions!$C$220</f>
        <v>0</v>
      </c>
      <c r="L90" s="95" t="str">
        <f>Assumptions!$A$220</f>
        <v>Apartments</v>
      </c>
      <c r="M90" s="125">
        <f>Assumptions!$B$220</f>
        <v>0</v>
      </c>
      <c r="N90" s="119" t="s">
        <v>7</v>
      </c>
      <c r="O90" s="116">
        <f>O83*M89</f>
        <v>1480</v>
      </c>
      <c r="P90" s="119" t="s">
        <v>6</v>
      </c>
      <c r="Q90" s="116"/>
      <c r="R90" s="116"/>
      <c r="S90" s="121">
        <f>K90*M90*O90</f>
        <v>0</v>
      </c>
      <c r="U90"/>
      <c r="V90"/>
      <c r="W90"/>
      <c r="X90"/>
      <c r="Y90"/>
      <c r="Z90"/>
      <c r="AA90"/>
      <c r="AB90"/>
      <c r="AC90"/>
      <c r="AE90"/>
      <c r="AF90"/>
      <c r="AG90"/>
      <c r="AH90"/>
      <c r="AI90"/>
      <c r="AJ90"/>
      <c r="AK90"/>
      <c r="AL90"/>
      <c r="AM90"/>
    </row>
    <row r="91" spans="1:39" ht="11.1" customHeight="1" x14ac:dyDescent="0.25">
      <c r="A91" s="117">
        <f>D78*C79*Assumptions!$C$221</f>
        <v>0</v>
      </c>
      <c r="B91" s="95" t="str">
        <f>Assumptions!$A$221</f>
        <v>2 Bed house</v>
      </c>
      <c r="C91" s="125">
        <f>Assumptions!$B$221</f>
        <v>75</v>
      </c>
      <c r="D91" s="119" t="s">
        <v>7</v>
      </c>
      <c r="E91" s="116">
        <f>E84*C89</f>
        <v>1520</v>
      </c>
      <c r="F91" s="119" t="s">
        <v>6</v>
      </c>
      <c r="G91" s="116"/>
      <c r="H91" s="116"/>
      <c r="I91" s="121">
        <f>A91*C91*E91</f>
        <v>0</v>
      </c>
      <c r="K91" s="117">
        <f>N78*M79*Assumptions!$C$221</f>
        <v>0</v>
      </c>
      <c r="L91" s="95" t="str">
        <f>Assumptions!$A$221</f>
        <v>2 Bed house</v>
      </c>
      <c r="M91" s="125">
        <f>Assumptions!$B$221</f>
        <v>75</v>
      </c>
      <c r="N91" s="119" t="s">
        <v>7</v>
      </c>
      <c r="O91" s="116">
        <f>O84*M89</f>
        <v>1800</v>
      </c>
      <c r="P91" s="119" t="s">
        <v>6</v>
      </c>
      <c r="Q91" s="116"/>
      <c r="R91" s="116"/>
      <c r="S91" s="121">
        <f>K91*M91*O91</f>
        <v>0</v>
      </c>
      <c r="U91"/>
      <c r="V91"/>
      <c r="W91"/>
      <c r="X91"/>
      <c r="Y91"/>
      <c r="Z91"/>
      <c r="AA91"/>
      <c r="AB91"/>
      <c r="AC91"/>
      <c r="AE91"/>
      <c r="AF91"/>
      <c r="AG91"/>
      <c r="AH91"/>
      <c r="AI91"/>
      <c r="AJ91"/>
      <c r="AK91"/>
      <c r="AL91"/>
      <c r="AM91"/>
    </row>
    <row r="92" spans="1:39" ht="11.1" customHeight="1" x14ac:dyDescent="0.25">
      <c r="A92" s="117">
        <f>D78*C79*Assumptions!$C$222</f>
        <v>0</v>
      </c>
      <c r="B92" s="95" t="str">
        <f>Assumptions!$A$222</f>
        <v>3 Bed House</v>
      </c>
      <c r="C92" s="125">
        <f>Assumptions!$B$222</f>
        <v>90</v>
      </c>
      <c r="D92" s="119" t="s">
        <v>7</v>
      </c>
      <c r="E92" s="116">
        <f>E85*C89</f>
        <v>1480</v>
      </c>
      <c r="F92" s="119" t="s">
        <v>6</v>
      </c>
      <c r="G92" s="116"/>
      <c r="H92" s="116"/>
      <c r="I92" s="121">
        <f>A92*C92*E92</f>
        <v>0</v>
      </c>
      <c r="K92" s="117">
        <f>N78*M79*Assumptions!$C$222</f>
        <v>0</v>
      </c>
      <c r="L92" s="95" t="str">
        <f>Assumptions!$A$222</f>
        <v>3 Bed House</v>
      </c>
      <c r="M92" s="125">
        <f>Assumptions!$B$222</f>
        <v>90</v>
      </c>
      <c r="N92" s="119" t="s">
        <v>7</v>
      </c>
      <c r="O92" s="116">
        <f>O85*M89</f>
        <v>1760</v>
      </c>
      <c r="P92" s="119" t="s">
        <v>6</v>
      </c>
      <c r="Q92" s="116"/>
      <c r="R92" s="116"/>
      <c r="S92" s="121">
        <f>K92*M92*O92</f>
        <v>0</v>
      </c>
      <c r="U92"/>
      <c r="V92"/>
      <c r="W92"/>
      <c r="X92"/>
      <c r="Y92"/>
      <c r="Z92"/>
      <c r="AA92"/>
      <c r="AB92"/>
      <c r="AC92"/>
      <c r="AE92"/>
      <c r="AF92"/>
      <c r="AG92"/>
      <c r="AH92"/>
      <c r="AI92"/>
      <c r="AJ92"/>
      <c r="AK92"/>
      <c r="AL92"/>
      <c r="AM92"/>
    </row>
    <row r="93" spans="1:39" ht="11.1" customHeight="1" x14ac:dyDescent="0.25">
      <c r="A93" s="126"/>
      <c r="B93" s="114"/>
      <c r="C93" s="127"/>
      <c r="D93" s="122"/>
      <c r="E93" s="114"/>
      <c r="F93" s="122"/>
      <c r="G93" s="114"/>
      <c r="H93" s="114"/>
      <c r="I93" s="128"/>
      <c r="K93" s="126"/>
      <c r="L93" s="114"/>
      <c r="M93" s="127"/>
      <c r="N93" s="122"/>
      <c r="O93" s="114"/>
      <c r="P93" s="122"/>
      <c r="Q93" s="114"/>
      <c r="R93" s="114"/>
      <c r="S93" s="128"/>
      <c r="U93"/>
      <c r="V93"/>
      <c r="W93"/>
      <c r="X93"/>
      <c r="Y93"/>
      <c r="Z93"/>
      <c r="AA93"/>
      <c r="AB93"/>
      <c r="AC93"/>
      <c r="AE93"/>
      <c r="AF93"/>
      <c r="AG93"/>
      <c r="AH93"/>
      <c r="AI93"/>
      <c r="AJ93"/>
      <c r="AK93"/>
      <c r="AL93"/>
      <c r="AM93"/>
    </row>
    <row r="94" spans="1:39" ht="11.1" customHeight="1" x14ac:dyDescent="0.25">
      <c r="A94" s="91" t="str">
        <f>Assumptions!$E$12</f>
        <v>Intermediate</v>
      </c>
      <c r="B94" s="91"/>
      <c r="C94" s="107">
        <f>Assumptions!$E$18</f>
        <v>0.65</v>
      </c>
      <c r="D94" s="119" t="s">
        <v>63</v>
      </c>
      <c r="E94" s="116"/>
      <c r="F94" s="119"/>
      <c r="G94" s="116"/>
      <c r="H94" s="116"/>
      <c r="I94" s="124"/>
      <c r="K94" s="91" t="str">
        <f>Assumptions!$E$12</f>
        <v>Intermediate</v>
      </c>
      <c r="L94" s="91"/>
      <c r="M94" s="107">
        <f>Assumptions!$E$18</f>
        <v>0.65</v>
      </c>
      <c r="N94" s="119" t="s">
        <v>63</v>
      </c>
      <c r="O94" s="116"/>
      <c r="P94" s="119"/>
      <c r="Q94" s="116"/>
      <c r="R94" s="116"/>
      <c r="S94" s="124"/>
      <c r="U94"/>
      <c r="V94"/>
      <c r="W94"/>
      <c r="X94"/>
      <c r="Y94"/>
      <c r="Z94"/>
      <c r="AA94"/>
      <c r="AB94"/>
      <c r="AC94"/>
      <c r="AE94"/>
      <c r="AF94"/>
      <c r="AG94"/>
      <c r="AH94"/>
      <c r="AI94"/>
      <c r="AJ94"/>
      <c r="AK94"/>
      <c r="AL94"/>
      <c r="AM94"/>
    </row>
    <row r="95" spans="1:39" ht="11.1" customHeight="1" x14ac:dyDescent="0.25">
      <c r="A95" s="117">
        <f>D78*E79*Assumptions!$C$225</f>
        <v>0</v>
      </c>
      <c r="B95" s="95" t="str">
        <f>Assumptions!$A$225</f>
        <v>Apartments</v>
      </c>
      <c r="C95" s="125">
        <f>Assumptions!$B$225</f>
        <v>0</v>
      </c>
      <c r="D95" s="119" t="s">
        <v>66</v>
      </c>
      <c r="E95" s="116">
        <f>E83*C94</f>
        <v>1137.5</v>
      </c>
      <c r="F95" s="119" t="s">
        <v>6</v>
      </c>
      <c r="G95" s="116"/>
      <c r="H95" s="116"/>
      <c r="I95" s="121">
        <f>A95*C95*E95</f>
        <v>0</v>
      </c>
      <c r="K95" s="117">
        <f>N78*O79*Assumptions!$C$225</f>
        <v>0</v>
      </c>
      <c r="L95" s="95" t="str">
        <f>Assumptions!$A$225</f>
        <v>Apartments</v>
      </c>
      <c r="M95" s="125">
        <f>Assumptions!$B$225</f>
        <v>0</v>
      </c>
      <c r="N95" s="119" t="s">
        <v>66</v>
      </c>
      <c r="O95" s="116">
        <f>O83*M94</f>
        <v>1202.5</v>
      </c>
      <c r="P95" s="119" t="s">
        <v>6</v>
      </c>
      <c r="Q95" s="116"/>
      <c r="R95" s="116"/>
      <c r="S95" s="121">
        <f>K95*M95*O95</f>
        <v>0</v>
      </c>
      <c r="U95"/>
      <c r="V95"/>
      <c r="W95"/>
      <c r="X95"/>
      <c r="Y95"/>
      <c r="Z95"/>
      <c r="AA95"/>
      <c r="AB95"/>
      <c r="AC95"/>
      <c r="AE95"/>
      <c r="AF95"/>
      <c r="AG95"/>
      <c r="AH95"/>
      <c r="AI95"/>
      <c r="AJ95"/>
      <c r="AK95"/>
      <c r="AL95"/>
      <c r="AM95"/>
    </row>
    <row r="96" spans="1:39" ht="11.1" customHeight="1" x14ac:dyDescent="0.25">
      <c r="A96" s="117">
        <f>D78*E79*Assumptions!$C$226</f>
        <v>0</v>
      </c>
      <c r="B96" s="95" t="s">
        <v>64</v>
      </c>
      <c r="C96" s="125">
        <f>Assumptions!$B$226</f>
        <v>75</v>
      </c>
      <c r="D96" s="119" t="s">
        <v>66</v>
      </c>
      <c r="E96" s="116">
        <f>E84*C94</f>
        <v>1235</v>
      </c>
      <c r="F96" s="119" t="s">
        <v>6</v>
      </c>
      <c r="G96" s="116"/>
      <c r="H96" s="116"/>
      <c r="I96" s="121">
        <f>A96*C96*E96</f>
        <v>0</v>
      </c>
      <c r="K96" s="117">
        <f>N78*O79*Assumptions!$C$226</f>
        <v>0</v>
      </c>
      <c r="L96" s="95" t="s">
        <v>64</v>
      </c>
      <c r="M96" s="125">
        <f>Assumptions!$B$226</f>
        <v>75</v>
      </c>
      <c r="N96" s="119" t="s">
        <v>66</v>
      </c>
      <c r="O96" s="116">
        <f>O84*M94</f>
        <v>1462.5</v>
      </c>
      <c r="P96" s="119" t="s">
        <v>6</v>
      </c>
      <c r="Q96" s="116"/>
      <c r="R96" s="116"/>
      <c r="S96" s="121">
        <f>K96*M96*O96</f>
        <v>0</v>
      </c>
      <c r="U96"/>
      <c r="V96"/>
      <c r="W96"/>
      <c r="X96"/>
      <c r="Y96"/>
      <c r="Z96"/>
      <c r="AA96"/>
      <c r="AB96"/>
      <c r="AC96"/>
      <c r="AE96"/>
      <c r="AF96"/>
      <c r="AG96"/>
      <c r="AH96"/>
      <c r="AI96"/>
      <c r="AJ96"/>
      <c r="AK96"/>
      <c r="AL96"/>
      <c r="AM96"/>
    </row>
    <row r="97" spans="1:39" ht="11.1" customHeight="1" x14ac:dyDescent="0.25">
      <c r="A97" s="117">
        <f>D78*E79*Assumptions!$C$227</f>
        <v>0</v>
      </c>
      <c r="B97" s="95" t="str">
        <f>Assumptions!$A$227</f>
        <v>3 Bed House</v>
      </c>
      <c r="C97" s="125">
        <f>Assumptions!$B$227</f>
        <v>90</v>
      </c>
      <c r="D97" s="119" t="s">
        <v>66</v>
      </c>
      <c r="E97" s="116">
        <f>E85*C94</f>
        <v>1202.5</v>
      </c>
      <c r="F97" s="119" t="s">
        <v>6</v>
      </c>
      <c r="G97" s="116"/>
      <c r="H97" s="116"/>
      <c r="I97" s="121">
        <f>A97*C97*E97</f>
        <v>0</v>
      </c>
      <c r="K97" s="117">
        <f>N78*O79*Assumptions!$C$227</f>
        <v>0</v>
      </c>
      <c r="L97" s="95" t="str">
        <f>Assumptions!$A$227</f>
        <v>3 Bed House</v>
      </c>
      <c r="M97" s="125">
        <f>Assumptions!$B$227</f>
        <v>90</v>
      </c>
      <c r="N97" s="119" t="s">
        <v>66</v>
      </c>
      <c r="O97" s="116">
        <f>O85*M94</f>
        <v>1430</v>
      </c>
      <c r="P97" s="119" t="s">
        <v>6</v>
      </c>
      <c r="Q97" s="116"/>
      <c r="R97" s="116"/>
      <c r="S97" s="121">
        <f>K97*M97*O97</f>
        <v>0</v>
      </c>
      <c r="U97"/>
      <c r="V97"/>
      <c r="W97"/>
      <c r="X97"/>
      <c r="Y97"/>
      <c r="Z97"/>
      <c r="AA97"/>
      <c r="AB97"/>
      <c r="AC97"/>
      <c r="AE97"/>
      <c r="AF97"/>
      <c r="AG97"/>
      <c r="AH97"/>
      <c r="AI97"/>
      <c r="AJ97"/>
      <c r="AK97"/>
      <c r="AL97"/>
      <c r="AM97"/>
    </row>
    <row r="98" spans="1:39" ht="11.1" customHeight="1" x14ac:dyDescent="0.25">
      <c r="A98" s="126"/>
      <c r="B98" s="114"/>
      <c r="C98" s="127"/>
      <c r="D98" s="122"/>
      <c r="E98" s="114"/>
      <c r="F98" s="122"/>
      <c r="G98" s="114"/>
      <c r="H98" s="114"/>
      <c r="I98" s="128"/>
      <c r="K98" s="126"/>
      <c r="L98" s="114"/>
      <c r="M98" s="127"/>
      <c r="N98" s="122"/>
      <c r="O98" s="114"/>
      <c r="P98" s="122"/>
      <c r="Q98" s="114"/>
      <c r="R98" s="114"/>
      <c r="S98" s="128"/>
      <c r="U98"/>
      <c r="V98"/>
      <c r="W98"/>
      <c r="X98"/>
      <c r="Y98"/>
      <c r="Z98"/>
      <c r="AA98"/>
      <c r="AB98"/>
      <c r="AC98"/>
      <c r="AE98"/>
      <c r="AF98"/>
      <c r="AG98"/>
      <c r="AH98"/>
      <c r="AI98"/>
      <c r="AJ98"/>
      <c r="AK98"/>
      <c r="AL98"/>
      <c r="AM98"/>
    </row>
    <row r="99" spans="1:39" ht="11.1" customHeight="1" x14ac:dyDescent="0.25">
      <c r="A99" s="91" t="str">
        <f>Assumptions!$F$12</f>
        <v>Afford/Social Rent</v>
      </c>
      <c r="B99" s="91"/>
      <c r="C99" s="107">
        <f>Assumptions!$F$18</f>
        <v>0.48</v>
      </c>
      <c r="D99" s="119" t="s">
        <v>63</v>
      </c>
      <c r="E99" s="116"/>
      <c r="F99" s="119"/>
      <c r="G99" s="116"/>
      <c r="H99" s="116"/>
      <c r="I99" s="124"/>
      <c r="K99" s="91" t="str">
        <f>Assumptions!$F$12</f>
        <v>Afford/Social Rent</v>
      </c>
      <c r="L99" s="91"/>
      <c r="M99" s="107">
        <f>Assumptions!$F$18</f>
        <v>0.48</v>
      </c>
      <c r="N99" s="119" t="s">
        <v>63</v>
      </c>
      <c r="O99" s="116"/>
      <c r="P99" s="119"/>
      <c r="Q99" s="116"/>
      <c r="R99" s="116"/>
      <c r="S99" s="124"/>
      <c r="U99"/>
      <c r="V99"/>
      <c r="W99"/>
      <c r="X99"/>
      <c r="Y99"/>
      <c r="Z99"/>
      <c r="AA99"/>
      <c r="AB99"/>
      <c r="AC99"/>
      <c r="AE99"/>
      <c r="AF99"/>
      <c r="AG99"/>
      <c r="AH99"/>
      <c r="AI99"/>
      <c r="AJ99"/>
      <c r="AK99"/>
      <c r="AL99"/>
      <c r="AM99"/>
    </row>
    <row r="100" spans="1:39" ht="11.1" customHeight="1" x14ac:dyDescent="0.25">
      <c r="A100" s="117">
        <f>D78*G79*Assumptions!$C$230</f>
        <v>0</v>
      </c>
      <c r="B100" s="95" t="str">
        <f>Assumptions!$A$230</f>
        <v>Apartments</v>
      </c>
      <c r="C100" s="125">
        <f>Assumptions!$B$230</f>
        <v>0</v>
      </c>
      <c r="D100" s="119" t="s">
        <v>66</v>
      </c>
      <c r="E100" s="116">
        <f>E83*C99</f>
        <v>840</v>
      </c>
      <c r="F100" s="119" t="s">
        <v>6</v>
      </c>
      <c r="G100" s="116"/>
      <c r="H100" s="116"/>
      <c r="I100" s="121">
        <f>A100*C100*E100</f>
        <v>0</v>
      </c>
      <c r="K100" s="117">
        <f>N78*Q79*Assumptions!$C$230</f>
        <v>0</v>
      </c>
      <c r="L100" s="95" t="str">
        <f>Assumptions!$A$230</f>
        <v>Apartments</v>
      </c>
      <c r="M100" s="125">
        <f>Assumptions!$B$230</f>
        <v>0</v>
      </c>
      <c r="N100" s="119" t="s">
        <v>66</v>
      </c>
      <c r="O100" s="116">
        <f>O83*M99</f>
        <v>888</v>
      </c>
      <c r="P100" s="119" t="s">
        <v>6</v>
      </c>
      <c r="Q100" s="116"/>
      <c r="R100" s="116"/>
      <c r="S100" s="121">
        <f>K100*M100*O100</f>
        <v>0</v>
      </c>
      <c r="U100"/>
      <c r="V100"/>
      <c r="W100"/>
      <c r="X100"/>
      <c r="Y100"/>
      <c r="Z100"/>
      <c r="AA100"/>
      <c r="AB100"/>
      <c r="AC100"/>
      <c r="AE100"/>
      <c r="AF100"/>
      <c r="AG100"/>
      <c r="AH100"/>
      <c r="AI100"/>
      <c r="AJ100"/>
      <c r="AK100"/>
      <c r="AL100"/>
      <c r="AM100"/>
    </row>
    <row r="101" spans="1:39" ht="11.1" customHeight="1" x14ac:dyDescent="0.25">
      <c r="A101" s="117">
        <f>D78*G79*Assumptions!$C$231</f>
        <v>0</v>
      </c>
      <c r="B101" s="95" t="str">
        <f>Assumptions!$A$231</f>
        <v>2 Bed house</v>
      </c>
      <c r="C101" s="125">
        <f>Assumptions!$B$231</f>
        <v>75</v>
      </c>
      <c r="D101" s="119" t="s">
        <v>66</v>
      </c>
      <c r="E101" s="116">
        <f>E84*C99</f>
        <v>912</v>
      </c>
      <c r="F101" s="119" t="s">
        <v>6</v>
      </c>
      <c r="G101" s="116"/>
      <c r="H101" s="116"/>
      <c r="I101" s="121">
        <f>A101*C101*E101</f>
        <v>0</v>
      </c>
      <c r="K101" s="117">
        <f>N78*Q79*Assumptions!$C$231</f>
        <v>0</v>
      </c>
      <c r="L101" s="95" t="str">
        <f>Assumptions!$A$231</f>
        <v>2 Bed house</v>
      </c>
      <c r="M101" s="125">
        <f>Assumptions!$B$231</f>
        <v>75</v>
      </c>
      <c r="N101" s="119" t="s">
        <v>66</v>
      </c>
      <c r="O101" s="116">
        <f>O84*M99</f>
        <v>1080</v>
      </c>
      <c r="P101" s="119" t="s">
        <v>6</v>
      </c>
      <c r="Q101" s="116"/>
      <c r="R101" s="116"/>
      <c r="S101" s="121">
        <f>K101*M101*O101</f>
        <v>0</v>
      </c>
      <c r="U101"/>
      <c r="V101"/>
      <c r="W101"/>
      <c r="X101"/>
      <c r="Y101"/>
      <c r="Z101"/>
      <c r="AA101"/>
      <c r="AB101"/>
      <c r="AC101"/>
      <c r="AE101"/>
      <c r="AF101"/>
      <c r="AG101"/>
      <c r="AH101"/>
      <c r="AI101"/>
      <c r="AJ101"/>
      <c r="AK101"/>
      <c r="AL101"/>
      <c r="AM101"/>
    </row>
    <row r="102" spans="1:39" ht="11.1" customHeight="1" x14ac:dyDescent="0.25">
      <c r="A102" s="117">
        <f>D78*G79*Assumptions!$C$232</f>
        <v>0</v>
      </c>
      <c r="B102" s="95" t="str">
        <f>Assumptions!$A$232</f>
        <v>3 Bed House</v>
      </c>
      <c r="C102" s="125">
        <f>Assumptions!$B$232</f>
        <v>90</v>
      </c>
      <c r="D102" s="119" t="s">
        <v>66</v>
      </c>
      <c r="E102" s="116">
        <f>E85*C99</f>
        <v>888</v>
      </c>
      <c r="F102" s="119" t="s">
        <v>6</v>
      </c>
      <c r="G102" s="116"/>
      <c r="H102" s="116"/>
      <c r="I102" s="121">
        <f>A102*C102*E102</f>
        <v>0</v>
      </c>
      <c r="K102" s="117">
        <f>N78*Q79*Assumptions!$C$232</f>
        <v>0</v>
      </c>
      <c r="L102" s="95" t="str">
        <f>Assumptions!$A$232</f>
        <v>3 Bed House</v>
      </c>
      <c r="M102" s="125">
        <f>Assumptions!$B$232</f>
        <v>90</v>
      </c>
      <c r="N102" s="119" t="s">
        <v>66</v>
      </c>
      <c r="O102" s="116">
        <f>O85*M99</f>
        <v>1056</v>
      </c>
      <c r="P102" s="119" t="s">
        <v>6</v>
      </c>
      <c r="Q102" s="116"/>
      <c r="R102" s="116"/>
      <c r="S102" s="121">
        <f>K102*M102*O102</f>
        <v>0</v>
      </c>
      <c r="U102"/>
      <c r="V102"/>
      <c r="W102"/>
      <c r="X102"/>
      <c r="Y102"/>
      <c r="Z102"/>
      <c r="AA102"/>
      <c r="AB102"/>
      <c r="AC102"/>
      <c r="AE102"/>
      <c r="AF102"/>
      <c r="AG102"/>
      <c r="AH102"/>
      <c r="AI102"/>
      <c r="AJ102"/>
      <c r="AK102"/>
      <c r="AL102"/>
      <c r="AM102"/>
    </row>
    <row r="103" spans="1:39" ht="11.1" customHeight="1" x14ac:dyDescent="0.25">
      <c r="A103" s="129">
        <f>SUM(A83:A102)</f>
        <v>10</v>
      </c>
      <c r="B103" s="122" t="s">
        <v>67</v>
      </c>
      <c r="C103" s="114"/>
      <c r="D103" s="114"/>
      <c r="E103" s="114"/>
      <c r="F103" s="114"/>
      <c r="G103" s="114"/>
      <c r="H103" s="114"/>
      <c r="I103" s="123"/>
      <c r="K103" s="129">
        <f>SUM(K83:K102)</f>
        <v>10</v>
      </c>
      <c r="L103" s="122" t="s">
        <v>67</v>
      </c>
      <c r="M103" s="114"/>
      <c r="N103" s="114"/>
      <c r="O103" s="114"/>
      <c r="P103" s="114"/>
      <c r="Q103" s="114"/>
      <c r="R103" s="114"/>
      <c r="S103" s="123"/>
      <c r="U103"/>
      <c r="V103"/>
      <c r="W103"/>
      <c r="X103"/>
      <c r="Y103"/>
      <c r="Z103"/>
      <c r="AA103"/>
      <c r="AB103"/>
      <c r="AC103"/>
      <c r="AE103"/>
      <c r="AF103"/>
      <c r="AG103"/>
      <c r="AH103"/>
      <c r="AI103"/>
      <c r="AJ103"/>
      <c r="AK103"/>
      <c r="AL103"/>
      <c r="AM103"/>
    </row>
    <row r="104" spans="1:39" ht="11.1" customHeight="1" x14ac:dyDescent="0.25">
      <c r="A104" s="113" t="s">
        <v>4</v>
      </c>
      <c r="B104" s="114"/>
      <c r="C104" s="114"/>
      <c r="D104" s="114"/>
      <c r="E104" s="114"/>
      <c r="F104" s="114"/>
      <c r="G104" s="114"/>
      <c r="H104" s="114"/>
      <c r="I104" s="130">
        <f>SUM(I83:I102)</f>
        <v>1425000</v>
      </c>
      <c r="K104" s="113" t="s">
        <v>4</v>
      </c>
      <c r="L104" s="114"/>
      <c r="M104" s="114"/>
      <c r="N104" s="114"/>
      <c r="O104" s="114"/>
      <c r="P104" s="114"/>
      <c r="Q104" s="114"/>
      <c r="R104" s="114"/>
      <c r="S104" s="130">
        <f>SUM(S83:S102)</f>
        <v>1687500</v>
      </c>
      <c r="U104"/>
      <c r="V104"/>
      <c r="W104"/>
      <c r="X104"/>
      <c r="Y104"/>
      <c r="Z104"/>
      <c r="AA104"/>
      <c r="AB104"/>
      <c r="AC104"/>
      <c r="AE104"/>
      <c r="AF104"/>
      <c r="AG104"/>
      <c r="AH104"/>
      <c r="AI104"/>
      <c r="AJ104"/>
      <c r="AK104"/>
      <c r="AL104"/>
      <c r="AM104"/>
    </row>
    <row r="105" spans="1:39" ht="11.1" customHeight="1" x14ac:dyDescent="0.25">
      <c r="U105"/>
      <c r="V105"/>
      <c r="W105"/>
      <c r="X105"/>
      <c r="Y105"/>
      <c r="Z105"/>
      <c r="AA105"/>
      <c r="AB105"/>
      <c r="AC105"/>
      <c r="AE105"/>
      <c r="AF105"/>
      <c r="AG105"/>
      <c r="AH105"/>
      <c r="AI105"/>
      <c r="AJ105"/>
      <c r="AK105"/>
      <c r="AL105"/>
      <c r="AM105"/>
    </row>
    <row r="106" spans="1:39" ht="11.1" customHeight="1" x14ac:dyDescent="0.25">
      <c r="A106" s="113" t="s">
        <v>8</v>
      </c>
      <c r="B106" s="114"/>
      <c r="C106" s="114"/>
      <c r="D106" s="114"/>
      <c r="E106" s="114"/>
      <c r="F106" s="114"/>
      <c r="G106" s="114"/>
      <c r="H106" s="114"/>
      <c r="I106" s="128"/>
      <c r="K106" s="113" t="s">
        <v>8</v>
      </c>
      <c r="L106" s="114"/>
      <c r="M106" s="114"/>
      <c r="N106" s="114"/>
      <c r="O106" s="114"/>
      <c r="P106" s="114"/>
      <c r="Q106" s="114"/>
      <c r="R106" s="114"/>
      <c r="S106" s="128"/>
      <c r="U106"/>
      <c r="V106"/>
      <c r="W106"/>
      <c r="X106"/>
      <c r="Y106"/>
      <c r="Z106"/>
      <c r="AA106"/>
      <c r="AB106"/>
      <c r="AC106"/>
      <c r="AE106"/>
      <c r="AF106"/>
      <c r="AG106"/>
      <c r="AH106"/>
      <c r="AI106"/>
      <c r="AJ106"/>
      <c r="AK106"/>
      <c r="AL106"/>
      <c r="AM106"/>
    </row>
    <row r="107" spans="1:39" ht="11.1" customHeight="1" x14ac:dyDescent="0.25">
      <c r="A107" s="90" t="s">
        <v>9</v>
      </c>
      <c r="B107" s="95" t="s">
        <v>31</v>
      </c>
      <c r="C107" s="131">
        <f>A83</f>
        <v>0</v>
      </c>
      <c r="D107" s="119" t="s">
        <v>68</v>
      </c>
      <c r="E107" s="132">
        <f>(Assumptions!$D$181+((Assumptions!$D$175-Assumptions!$D$181)*(Assumptions!$D$184)))/Assumptions!$A$215</f>
        <v>5436.6290397826579</v>
      </c>
      <c r="F107" s="119" t="s">
        <v>69</v>
      </c>
      <c r="G107" s="116"/>
      <c r="H107" s="116"/>
      <c r="I107" s="121">
        <f>C107*E107</f>
        <v>0</v>
      </c>
      <c r="K107" s="90" t="s">
        <v>9</v>
      </c>
      <c r="L107" s="95" t="s">
        <v>31</v>
      </c>
      <c r="M107" s="131">
        <f>K83</f>
        <v>0</v>
      </c>
      <c r="N107" s="119" t="s">
        <v>68</v>
      </c>
      <c r="O107" s="132">
        <f>(Assumptions!$D$181+((Assumptions!$E$175-Assumptions!$D$181)*(Assumptions!$D$184)))/Assumptions!$A$215</f>
        <v>9498.9664134393952</v>
      </c>
      <c r="P107" s="119" t="s">
        <v>69</v>
      </c>
      <c r="Q107" s="116"/>
      <c r="R107" s="116"/>
      <c r="S107" s="121">
        <f>M107*O107</f>
        <v>0</v>
      </c>
      <c r="U107"/>
      <c r="V107"/>
      <c r="W107"/>
      <c r="X107"/>
      <c r="Y107"/>
      <c r="Z107"/>
      <c r="AA107"/>
      <c r="AB107"/>
      <c r="AC107"/>
      <c r="AE107"/>
      <c r="AF107"/>
      <c r="AG107"/>
      <c r="AH107"/>
      <c r="AI107"/>
      <c r="AJ107"/>
      <c r="AK107"/>
      <c r="AL107"/>
      <c r="AM107"/>
    </row>
    <row r="108" spans="1:39" ht="11.1" customHeight="1" x14ac:dyDescent="0.25">
      <c r="A108" s="91"/>
      <c r="B108" s="95" t="s">
        <v>70</v>
      </c>
      <c r="C108" s="131">
        <f>A84</f>
        <v>10</v>
      </c>
      <c r="D108" s="119" t="s">
        <v>68</v>
      </c>
      <c r="E108" s="132">
        <f>(Assumptions!$D$181+((Assumptions!$D$175-Assumptions!$D$181)*(Assumptions!$D$184)))/Assumptions!$B$215</f>
        <v>13591.572599456646</v>
      </c>
      <c r="F108" s="119" t="s">
        <v>69</v>
      </c>
      <c r="G108" s="116"/>
      <c r="H108" s="116"/>
      <c r="I108" s="121">
        <f>C108*E108</f>
        <v>135915.72599456646</v>
      </c>
      <c r="K108" s="91"/>
      <c r="L108" s="95" t="s">
        <v>70</v>
      </c>
      <c r="M108" s="131">
        <f>K84</f>
        <v>10</v>
      </c>
      <c r="N108" s="119" t="s">
        <v>68</v>
      </c>
      <c r="O108" s="132">
        <f>(Assumptions!$D$181+((Assumptions!$E$175-Assumptions!$D$181)*(Assumptions!$D$184)))/Assumptions!$B$215</f>
        <v>23747.416033598489</v>
      </c>
      <c r="P108" s="119" t="s">
        <v>69</v>
      </c>
      <c r="Q108" s="116"/>
      <c r="R108" s="116"/>
      <c r="S108" s="121">
        <f>M108*O108</f>
        <v>237474.1603359849</v>
      </c>
      <c r="U108"/>
      <c r="V108"/>
      <c r="W108"/>
      <c r="X108"/>
      <c r="Y108"/>
      <c r="Z108"/>
      <c r="AA108"/>
      <c r="AB108"/>
      <c r="AC108"/>
      <c r="AE108"/>
      <c r="AF108"/>
      <c r="AG108"/>
      <c r="AH108"/>
      <c r="AI108"/>
      <c r="AJ108"/>
      <c r="AK108"/>
      <c r="AL108"/>
      <c r="AM108"/>
    </row>
    <row r="109" spans="1:39" ht="11.1" customHeight="1" x14ac:dyDescent="0.25">
      <c r="A109" s="91"/>
      <c r="B109" s="95" t="s">
        <v>65</v>
      </c>
      <c r="C109" s="131">
        <f>A85</f>
        <v>0</v>
      </c>
      <c r="D109" s="119" t="s">
        <v>68</v>
      </c>
      <c r="E109" s="132">
        <f>(Assumptions!$D$181+((Assumptions!$D$175-Assumptions!$D$181)*(Assumptions!$D$184)))/Assumptions!$C$215</f>
        <v>15533.225827950451</v>
      </c>
      <c r="F109" s="119" t="s">
        <v>69</v>
      </c>
      <c r="G109" s="116"/>
      <c r="H109" s="116"/>
      <c r="I109" s="121">
        <f>C109*E109</f>
        <v>0</v>
      </c>
      <c r="K109" s="91"/>
      <c r="L109" s="95" t="s">
        <v>65</v>
      </c>
      <c r="M109" s="131">
        <f>K85</f>
        <v>0</v>
      </c>
      <c r="N109" s="119" t="s">
        <v>68</v>
      </c>
      <c r="O109" s="132">
        <f>(Assumptions!$D$181+((Assumptions!$E$175-Assumptions!$D$181)*(Assumptions!$D$184)))/Assumptions!$C$215</f>
        <v>27139.904038398276</v>
      </c>
      <c r="P109" s="119" t="s">
        <v>69</v>
      </c>
      <c r="Q109" s="116"/>
      <c r="R109" s="116"/>
      <c r="S109" s="121">
        <f>M109*O109</f>
        <v>0</v>
      </c>
      <c r="U109"/>
      <c r="V109"/>
      <c r="W109"/>
      <c r="X109"/>
      <c r="Y109"/>
      <c r="Z109"/>
      <c r="AA109"/>
      <c r="AB109"/>
      <c r="AC109"/>
      <c r="AE109"/>
      <c r="AF109"/>
      <c r="AG109"/>
      <c r="AH109"/>
      <c r="AI109"/>
      <c r="AJ109"/>
      <c r="AK109"/>
      <c r="AL109"/>
      <c r="AM109"/>
    </row>
    <row r="110" spans="1:39" ht="11.1" customHeight="1" x14ac:dyDescent="0.25">
      <c r="A110" s="91"/>
      <c r="B110" s="95" t="s">
        <v>71</v>
      </c>
      <c r="C110" s="131">
        <f>A86</f>
        <v>0</v>
      </c>
      <c r="D110" s="119" t="s">
        <v>68</v>
      </c>
      <c r="E110" s="132">
        <f>(Assumptions!$D$181+((Assumptions!$D$175-Assumptions!$D$181)*(Assumptions!$D$184)))/Assumptions!$D$215</f>
        <v>21746.516159130631</v>
      </c>
      <c r="F110" s="119" t="s">
        <v>69</v>
      </c>
      <c r="G110" s="116"/>
      <c r="H110" s="116"/>
      <c r="I110" s="121">
        <f>C110*E110</f>
        <v>0</v>
      </c>
      <c r="K110" s="91"/>
      <c r="L110" s="95" t="s">
        <v>71</v>
      </c>
      <c r="M110" s="131">
        <f>K86</f>
        <v>0</v>
      </c>
      <c r="N110" s="119" t="s">
        <v>68</v>
      </c>
      <c r="O110" s="132">
        <f>(Assumptions!$D$181+((Assumptions!$E$175-Assumptions!$D$181)*(Assumptions!$D$184)))/Assumptions!$D$215</f>
        <v>37995.865653757581</v>
      </c>
      <c r="P110" s="119" t="s">
        <v>69</v>
      </c>
      <c r="Q110" s="116"/>
      <c r="R110" s="116"/>
      <c r="S110" s="121">
        <f>M110*O110</f>
        <v>0</v>
      </c>
      <c r="U110"/>
      <c r="V110"/>
      <c r="W110"/>
      <c r="X110"/>
      <c r="Y110"/>
      <c r="Z110"/>
      <c r="AA110"/>
      <c r="AB110"/>
      <c r="AC110"/>
      <c r="AE110"/>
      <c r="AF110"/>
      <c r="AG110"/>
      <c r="AH110"/>
      <c r="AI110"/>
      <c r="AJ110"/>
      <c r="AK110"/>
      <c r="AL110"/>
      <c r="AM110"/>
    </row>
    <row r="111" spans="1:39" ht="11.1" customHeight="1" x14ac:dyDescent="0.25">
      <c r="A111" s="111"/>
      <c r="B111" s="95" t="s">
        <v>72</v>
      </c>
      <c r="C111" s="131">
        <f>A87</f>
        <v>0</v>
      </c>
      <c r="D111" s="119" t="s">
        <v>68</v>
      </c>
      <c r="E111" s="132">
        <f>(Assumptions!$D$181+((Assumptions!$D$175-Assumptions!$D$181)*(Assumptions!$D$184)))/Assumptions!$E$215</f>
        <v>27183.145198913291</v>
      </c>
      <c r="F111" s="119" t="s">
        <v>69</v>
      </c>
      <c r="G111" s="133" t="s">
        <v>94</v>
      </c>
      <c r="H111" s="134">
        <f>SUM(I107:I111)</f>
        <v>135915.72599456646</v>
      </c>
      <c r="I111" s="121">
        <f>C111*E111</f>
        <v>0</v>
      </c>
      <c r="K111" s="111"/>
      <c r="L111" s="95" t="s">
        <v>72</v>
      </c>
      <c r="M111" s="131">
        <f>K87</f>
        <v>0</v>
      </c>
      <c r="N111" s="119" t="s">
        <v>68</v>
      </c>
      <c r="O111" s="132">
        <f>(Assumptions!$D$181+((Assumptions!$E$175-Assumptions!$D$181)*(Assumptions!$D$184)))/Assumptions!$E$215</f>
        <v>47494.832067196978</v>
      </c>
      <c r="P111" s="119" t="s">
        <v>69</v>
      </c>
      <c r="Q111" s="133" t="s">
        <v>94</v>
      </c>
      <c r="R111" s="134">
        <f>SUM(S107:S111)</f>
        <v>237474.1603359849</v>
      </c>
      <c r="S111" s="121">
        <f>M111*O111</f>
        <v>0</v>
      </c>
      <c r="U111"/>
      <c r="V111"/>
      <c r="W111"/>
      <c r="X111"/>
      <c r="Y111"/>
      <c r="Z111"/>
      <c r="AA111"/>
      <c r="AB111"/>
      <c r="AC111"/>
      <c r="AE111"/>
      <c r="AF111"/>
      <c r="AG111"/>
      <c r="AH111"/>
      <c r="AI111"/>
      <c r="AJ111"/>
      <c r="AK111"/>
      <c r="AL111"/>
      <c r="AM111"/>
    </row>
    <row r="112" spans="1:39" ht="11.1" customHeight="1" x14ac:dyDescent="0.25">
      <c r="A112" s="91" t="s">
        <v>73</v>
      </c>
      <c r="B112" s="91"/>
      <c r="C112" s="116"/>
      <c r="D112" s="135"/>
      <c r="E112" s="136">
        <f>IF(H111&lt;250000,1%,IF(H111&lt;500000,3%,IF(H111&gt;500000,4%)))</f>
        <v>0.01</v>
      </c>
      <c r="F112" s="119"/>
      <c r="G112" s="116"/>
      <c r="H112" s="116"/>
      <c r="I112" s="121">
        <f>SUM(I107:I111)*E112</f>
        <v>1359.1572599456647</v>
      </c>
      <c r="K112" s="91" t="s">
        <v>73</v>
      </c>
      <c r="L112" s="91"/>
      <c r="M112" s="116"/>
      <c r="N112" s="135"/>
      <c r="O112" s="136">
        <f>IF(R111&lt;250000,1%,IF(R111&lt;500000,3%,IF(R111&gt;500000,4%)))</f>
        <v>0.01</v>
      </c>
      <c r="P112" s="119"/>
      <c r="Q112" s="116"/>
      <c r="R112" s="116"/>
      <c r="S112" s="121">
        <f>SUM(S107:S111)*O112</f>
        <v>2374.7416033598488</v>
      </c>
      <c r="U112"/>
      <c r="V112"/>
      <c r="W112"/>
      <c r="X112"/>
      <c r="Y112"/>
      <c r="Z112"/>
      <c r="AA112"/>
      <c r="AB112"/>
      <c r="AC112"/>
      <c r="AE112"/>
      <c r="AF112"/>
      <c r="AG112"/>
      <c r="AH112"/>
      <c r="AI112"/>
      <c r="AJ112"/>
      <c r="AK112"/>
      <c r="AL112"/>
      <c r="AM112"/>
    </row>
    <row r="113" spans="1:39" ht="11.1" customHeight="1" x14ac:dyDescent="0.25">
      <c r="A113" s="113" t="s">
        <v>10</v>
      </c>
      <c r="B113" s="114"/>
      <c r="C113" s="114"/>
      <c r="D113" s="122"/>
      <c r="E113" s="114"/>
      <c r="F113" s="122"/>
      <c r="G113" s="114"/>
      <c r="H113" s="114"/>
      <c r="I113" s="128"/>
      <c r="K113" s="113" t="s">
        <v>10</v>
      </c>
      <c r="L113" s="114"/>
      <c r="M113" s="114"/>
      <c r="N113" s="122"/>
      <c r="O113" s="114"/>
      <c r="P113" s="122"/>
      <c r="Q113" s="114"/>
      <c r="R113" s="114"/>
      <c r="S113" s="128"/>
      <c r="U113"/>
      <c r="V113"/>
      <c r="W113"/>
      <c r="X113"/>
      <c r="Y113"/>
      <c r="Z113"/>
      <c r="AA113"/>
      <c r="AB113"/>
      <c r="AC113"/>
      <c r="AE113"/>
      <c r="AF113"/>
      <c r="AG113"/>
      <c r="AH113"/>
      <c r="AI113"/>
      <c r="AJ113"/>
      <c r="AK113"/>
      <c r="AL113"/>
      <c r="AM113"/>
    </row>
    <row r="114" spans="1:39" ht="11.1" customHeight="1" x14ac:dyDescent="0.25">
      <c r="A114" s="117"/>
      <c r="B114" s="95" t="str">
        <f>Assumptions!$F$22</f>
        <v>Apartments</v>
      </c>
      <c r="C114" s="120">
        <f>Assumptions!$G$22*Assumptions!$D$22</f>
        <v>1759.4999999999998</v>
      </c>
      <c r="D114" s="119" t="s">
        <v>6</v>
      </c>
      <c r="E114" s="116"/>
      <c r="F114" s="137" t="s">
        <v>125</v>
      </c>
      <c r="G114" s="138"/>
      <c r="H114" s="119"/>
      <c r="I114" s="121">
        <f>(A83*C83*C114)+(A84*C84*C115)+(A85*C85*C116)+(A86*C86*C117)+(A87*C87*C118)</f>
        <v>783000</v>
      </c>
      <c r="K114" s="117"/>
      <c r="L114" s="95" t="str">
        <f>Assumptions!$F$22</f>
        <v>Apartments</v>
      </c>
      <c r="M114" s="120">
        <f>Assumptions!$G$22*Assumptions!$D$22</f>
        <v>1759.4999999999998</v>
      </c>
      <c r="N114" s="119" t="s">
        <v>6</v>
      </c>
      <c r="O114" s="116"/>
      <c r="P114" s="137" t="s">
        <v>125</v>
      </c>
      <c r="Q114" s="138"/>
      <c r="R114" s="119"/>
      <c r="S114" s="121">
        <f>(K83*M83*M114)+(K84*M84*M115)+(K85*M85*M116)+(K86*M86*M117)+(K87*M87*M118)</f>
        <v>783000</v>
      </c>
      <c r="U114"/>
      <c r="V114"/>
      <c r="W114"/>
      <c r="X114"/>
      <c r="Y114"/>
      <c r="Z114"/>
      <c r="AA114"/>
      <c r="AB114"/>
      <c r="AC114"/>
      <c r="AE114"/>
      <c r="AF114"/>
      <c r="AG114"/>
      <c r="AH114"/>
      <c r="AI114"/>
      <c r="AJ114"/>
      <c r="AK114"/>
      <c r="AL114"/>
      <c r="AM114"/>
    </row>
    <row r="115" spans="1:39" ht="11.1" customHeight="1" x14ac:dyDescent="0.25">
      <c r="A115" s="117"/>
      <c r="B115" s="95" t="str">
        <f>Assumptions!$F$23</f>
        <v>2 bed houses</v>
      </c>
      <c r="C115" s="120">
        <f>Assumptions!$G$23</f>
        <v>1044</v>
      </c>
      <c r="D115" s="119" t="s">
        <v>6</v>
      </c>
      <c r="E115" s="116"/>
      <c r="F115" s="137"/>
      <c r="G115" s="116"/>
      <c r="H115" s="116"/>
      <c r="I115" s="121"/>
      <c r="K115" s="117"/>
      <c r="L115" s="95" t="str">
        <f>Assumptions!$F$23</f>
        <v>2 bed houses</v>
      </c>
      <c r="M115" s="120">
        <f>Assumptions!$G$23</f>
        <v>1044</v>
      </c>
      <c r="N115" s="119" t="s">
        <v>6</v>
      </c>
      <c r="O115" s="116"/>
      <c r="P115" s="137"/>
      <c r="Q115" s="116"/>
      <c r="R115" s="116"/>
      <c r="S115" s="121"/>
      <c r="U115"/>
      <c r="V115"/>
      <c r="W115"/>
      <c r="X115"/>
      <c r="Y115"/>
      <c r="Z115"/>
      <c r="AA115"/>
      <c r="AB115"/>
      <c r="AC115"/>
      <c r="AE115"/>
      <c r="AF115"/>
      <c r="AG115"/>
      <c r="AH115"/>
      <c r="AI115"/>
      <c r="AJ115"/>
      <c r="AK115"/>
      <c r="AL115"/>
      <c r="AM115"/>
    </row>
    <row r="116" spans="1:39" ht="11.1" customHeight="1" x14ac:dyDescent="0.25">
      <c r="A116" s="117"/>
      <c r="B116" s="95" t="str">
        <f>Assumptions!$F$24</f>
        <v>3 Bed houses</v>
      </c>
      <c r="C116" s="120">
        <f>Assumptions!$G$24</f>
        <v>1044</v>
      </c>
      <c r="D116" s="119" t="s">
        <v>6</v>
      </c>
      <c r="E116" s="116"/>
      <c r="F116" s="137" t="s">
        <v>126</v>
      </c>
      <c r="G116" s="116"/>
      <c r="H116" s="116"/>
      <c r="I116" s="121">
        <f>(A90*C90*Assumptions!$D$220)+(A91*C91*Assumptions!$D$221)+(A92*C92*Assumptions!$D$222)+(A95*C95*Assumptions!$D$225)+(A96*C96*Assumptions!$D$226)+(A97*C97*Assumptions!$D$227)+(A100*C100*Assumptions!$D$230)+(A101*C101*Assumptions!$D$231)+(A102*C102*Assumptions!$D$232)</f>
        <v>0</v>
      </c>
      <c r="K116" s="117"/>
      <c r="L116" s="95" t="str">
        <f>Assumptions!$F$24</f>
        <v>3 Bed houses</v>
      </c>
      <c r="M116" s="120">
        <f>Assumptions!$G$24</f>
        <v>1044</v>
      </c>
      <c r="N116" s="119" t="s">
        <v>6</v>
      </c>
      <c r="O116" s="116"/>
      <c r="P116" s="137" t="s">
        <v>126</v>
      </c>
      <c r="Q116" s="116"/>
      <c r="R116" s="116"/>
      <c r="S116" s="121">
        <f>(K90*M90*Assumptions!$D$220)+(K91*M91*Assumptions!$D$221)+(K92*M92*Assumptions!$D$222)+(K95*M95*Assumptions!$D$225)+(K96*M96*Assumptions!$D$226)+(K97*M97*Assumptions!$D$227)+(K100*M100*Assumptions!$D$230)+(K101*M101*Assumptions!$D$231)+(K102*M102*Assumptions!$D$232)</f>
        <v>0</v>
      </c>
      <c r="U116"/>
      <c r="V116"/>
      <c r="W116"/>
      <c r="X116"/>
      <c r="Y116"/>
      <c r="Z116"/>
      <c r="AA116"/>
      <c r="AB116"/>
      <c r="AC116"/>
      <c r="AE116"/>
      <c r="AF116"/>
      <c r="AG116"/>
      <c r="AH116"/>
      <c r="AI116"/>
      <c r="AJ116"/>
      <c r="AK116"/>
      <c r="AL116"/>
      <c r="AM116"/>
    </row>
    <row r="117" spans="1:39" ht="11.1" customHeight="1" x14ac:dyDescent="0.25">
      <c r="A117" s="117"/>
      <c r="B117" s="95" t="str">
        <f>Assumptions!$F$25</f>
        <v>4 bed houses</v>
      </c>
      <c r="C117" s="120">
        <f>Assumptions!$G$25</f>
        <v>1044</v>
      </c>
      <c r="D117" s="119" t="s">
        <v>6</v>
      </c>
      <c r="E117" s="116"/>
      <c r="F117" s="119"/>
      <c r="G117" s="116"/>
      <c r="H117" s="116"/>
      <c r="I117" s="121"/>
      <c r="K117" s="117"/>
      <c r="L117" s="95" t="str">
        <f>Assumptions!$F$25</f>
        <v>4 bed houses</v>
      </c>
      <c r="M117" s="120">
        <f>Assumptions!$G$25</f>
        <v>1044</v>
      </c>
      <c r="N117" s="119" t="s">
        <v>6</v>
      </c>
      <c r="O117" s="116"/>
      <c r="P117" s="119"/>
      <c r="Q117" s="116"/>
      <c r="R117" s="116"/>
      <c r="S117" s="121"/>
      <c r="U117"/>
      <c r="V117"/>
      <c r="W117"/>
      <c r="X117"/>
      <c r="Y117"/>
      <c r="Z117"/>
      <c r="AA117"/>
      <c r="AB117"/>
      <c r="AC117"/>
      <c r="AE117"/>
      <c r="AF117"/>
      <c r="AG117"/>
      <c r="AH117"/>
      <c r="AI117"/>
      <c r="AJ117"/>
      <c r="AK117"/>
      <c r="AL117"/>
      <c r="AM117"/>
    </row>
    <row r="118" spans="1:39" ht="11.1" customHeight="1" x14ac:dyDescent="0.25">
      <c r="A118" s="117"/>
      <c r="B118" s="95" t="str">
        <f>Assumptions!$F$26</f>
        <v>5 bed house</v>
      </c>
      <c r="C118" s="120">
        <f>Assumptions!$G$26</f>
        <v>1044</v>
      </c>
      <c r="D118" s="119" t="s">
        <v>6</v>
      </c>
      <c r="E118" s="116"/>
      <c r="F118" s="119"/>
      <c r="G118" s="116"/>
      <c r="H118" s="116"/>
      <c r="I118" s="121"/>
      <c r="K118" s="117"/>
      <c r="L118" s="95" t="str">
        <f>Assumptions!$F$26</f>
        <v>5 bed house</v>
      </c>
      <c r="M118" s="120">
        <f>Assumptions!$G$26</f>
        <v>1044</v>
      </c>
      <c r="N118" s="119" t="s">
        <v>6</v>
      </c>
      <c r="O118" s="116"/>
      <c r="P118" s="119"/>
      <c r="Q118" s="116"/>
      <c r="R118" s="116"/>
      <c r="S118" s="121"/>
      <c r="U118"/>
      <c r="V118"/>
      <c r="W118"/>
      <c r="X118"/>
      <c r="Y118"/>
      <c r="Z118"/>
      <c r="AA118"/>
      <c r="AB118"/>
      <c r="AC118"/>
      <c r="AE118"/>
      <c r="AF118"/>
      <c r="AG118"/>
      <c r="AH118"/>
      <c r="AI118"/>
      <c r="AJ118"/>
      <c r="AK118"/>
      <c r="AL118"/>
      <c r="AM118"/>
    </row>
    <row r="119" spans="1:39" ht="11.1" customHeight="1" x14ac:dyDescent="0.25">
      <c r="A119" s="126"/>
      <c r="B119" s="114"/>
      <c r="C119" s="139"/>
      <c r="D119" s="122"/>
      <c r="E119" s="114"/>
      <c r="F119" s="122"/>
      <c r="G119" s="114"/>
      <c r="H119" s="114"/>
      <c r="I119" s="128"/>
      <c r="K119" s="126"/>
      <c r="L119" s="114"/>
      <c r="M119" s="139"/>
      <c r="N119" s="122"/>
      <c r="O119" s="114"/>
      <c r="P119" s="122"/>
      <c r="Q119" s="114"/>
      <c r="R119" s="114"/>
      <c r="S119" s="128"/>
      <c r="U119"/>
      <c r="V119"/>
      <c r="W119"/>
      <c r="X119"/>
      <c r="Y119"/>
      <c r="Z119"/>
      <c r="AA119"/>
      <c r="AB119"/>
      <c r="AC119"/>
      <c r="AE119"/>
      <c r="AF119"/>
      <c r="AG119"/>
      <c r="AH119"/>
      <c r="AI119"/>
      <c r="AJ119"/>
      <c r="AK119"/>
      <c r="AL119"/>
      <c r="AM119"/>
    </row>
    <row r="120" spans="1:39" ht="11.1" customHeight="1" x14ac:dyDescent="0.25">
      <c r="A120" s="91" t="s">
        <v>100</v>
      </c>
      <c r="B120" s="111"/>
      <c r="E120" s="132"/>
      <c r="F120" s="119"/>
      <c r="I120" s="121">
        <f>SUM((A90*E107)+(A91*E108)+(A92*E109)+(A95*E107)+(A96*E108)+(A97*E109)+(A100*E107)+(A101*E108)+(A102*E109))*Assumptions!$D$211</f>
        <v>0</v>
      </c>
      <c r="K120" s="91" t="s">
        <v>100</v>
      </c>
      <c r="L120" s="111"/>
      <c r="O120" s="132"/>
      <c r="P120" s="119"/>
      <c r="S120" s="121">
        <f>SUM((K90*O107)+(K91*O108)+(K92*O109)+(K95*O107)+(K96*O108)+(K97*O109)+(K100*O107)+(K101*O108)+(K102*O109))*Assumptions!$D$211</f>
        <v>0</v>
      </c>
      <c r="U120"/>
      <c r="V120"/>
      <c r="W120"/>
      <c r="X120"/>
      <c r="Y120"/>
      <c r="Z120"/>
      <c r="AA120"/>
      <c r="AB120"/>
      <c r="AC120"/>
      <c r="AE120"/>
      <c r="AF120"/>
      <c r="AG120"/>
      <c r="AH120"/>
      <c r="AI120"/>
      <c r="AJ120"/>
      <c r="AK120"/>
      <c r="AL120"/>
      <c r="AM120"/>
    </row>
    <row r="121" spans="1:39" ht="11.1" customHeight="1" x14ac:dyDescent="0.25">
      <c r="A121" s="91" t="s">
        <v>87</v>
      </c>
      <c r="B121" s="91"/>
      <c r="C121" s="116"/>
      <c r="D121" s="116"/>
      <c r="E121" s="140">
        <f>Assumptions!$E$41</f>
        <v>0.08</v>
      </c>
      <c r="F121" s="119" t="s">
        <v>13</v>
      </c>
      <c r="G121" s="116"/>
      <c r="H121" s="116"/>
      <c r="I121" s="121">
        <f>SUM(I114:I118)*E121</f>
        <v>62640</v>
      </c>
      <c r="K121" s="91" t="s">
        <v>87</v>
      </c>
      <c r="L121" s="91"/>
      <c r="M121" s="116"/>
      <c r="N121" s="116"/>
      <c r="O121" s="140">
        <f>Assumptions!$E$41</f>
        <v>0.08</v>
      </c>
      <c r="P121" s="119" t="s">
        <v>13</v>
      </c>
      <c r="Q121" s="116"/>
      <c r="R121" s="116"/>
      <c r="S121" s="121">
        <f>SUM(S114:S118)*O121</f>
        <v>62640</v>
      </c>
      <c r="U121"/>
      <c r="V121"/>
      <c r="W121"/>
      <c r="X121"/>
      <c r="Y121"/>
      <c r="Z121"/>
      <c r="AA121"/>
      <c r="AB121"/>
      <c r="AC121"/>
      <c r="AE121"/>
      <c r="AF121"/>
      <c r="AG121"/>
      <c r="AH121"/>
      <c r="AI121"/>
      <c r="AJ121"/>
      <c r="AK121"/>
      <c r="AL121"/>
      <c r="AM121"/>
    </row>
    <row r="122" spans="1:39" ht="11.1" customHeight="1" x14ac:dyDescent="0.25">
      <c r="A122" s="91" t="s">
        <v>14</v>
      </c>
      <c r="B122" s="91"/>
      <c r="C122" s="116"/>
      <c r="D122" s="116"/>
      <c r="E122" s="140">
        <f>Assumptions!$E$42</f>
        <v>5.0000000000000001E-3</v>
      </c>
      <c r="F122" s="119" t="s">
        <v>15</v>
      </c>
      <c r="G122" s="116"/>
      <c r="H122" s="116"/>
      <c r="I122" s="121">
        <f>I104*E122</f>
        <v>7125</v>
      </c>
      <c r="K122" s="91" t="s">
        <v>14</v>
      </c>
      <c r="L122" s="91"/>
      <c r="M122" s="116"/>
      <c r="N122" s="116"/>
      <c r="O122" s="140">
        <f>Assumptions!$E$42</f>
        <v>5.0000000000000001E-3</v>
      </c>
      <c r="P122" s="119" t="s">
        <v>15</v>
      </c>
      <c r="Q122" s="116"/>
      <c r="R122" s="116"/>
      <c r="S122" s="121">
        <f>S104*O122</f>
        <v>8437.5</v>
      </c>
      <c r="U122"/>
      <c r="V122"/>
      <c r="W122"/>
      <c r="X122"/>
      <c r="Y122"/>
      <c r="Z122"/>
      <c r="AA122"/>
      <c r="AB122"/>
      <c r="AC122"/>
      <c r="AE122"/>
      <c r="AF122"/>
      <c r="AG122"/>
      <c r="AH122"/>
      <c r="AI122"/>
      <c r="AJ122"/>
      <c r="AK122"/>
      <c r="AL122"/>
      <c r="AM122"/>
    </row>
    <row r="123" spans="1:39" ht="11.1" customHeight="1" x14ac:dyDescent="0.25">
      <c r="A123" s="91" t="s">
        <v>16</v>
      </c>
      <c r="B123" s="91"/>
      <c r="C123" s="116"/>
      <c r="D123" s="116"/>
      <c r="E123" s="140">
        <f>Assumptions!$E$43</f>
        <v>1.0999999999999999E-2</v>
      </c>
      <c r="F123" s="119" t="s">
        <v>13</v>
      </c>
      <c r="G123" s="116"/>
      <c r="H123" s="116"/>
      <c r="I123" s="121">
        <f>SUM(I114:I118)*E123</f>
        <v>8613</v>
      </c>
      <c r="K123" s="91" t="s">
        <v>16</v>
      </c>
      <c r="L123" s="91"/>
      <c r="M123" s="116"/>
      <c r="N123" s="116"/>
      <c r="O123" s="140">
        <f>Assumptions!$E$43</f>
        <v>1.0999999999999999E-2</v>
      </c>
      <c r="P123" s="119" t="s">
        <v>13</v>
      </c>
      <c r="Q123" s="116"/>
      <c r="R123" s="116"/>
      <c r="S123" s="121">
        <f>SUM(S114:S118)*O123</f>
        <v>8613</v>
      </c>
      <c r="U123"/>
      <c r="V123"/>
      <c r="W123"/>
      <c r="X123"/>
      <c r="Y123"/>
      <c r="Z123"/>
      <c r="AA123"/>
      <c r="AB123"/>
      <c r="AC123"/>
      <c r="AE123"/>
      <c r="AF123"/>
      <c r="AG123"/>
      <c r="AH123"/>
      <c r="AI123"/>
      <c r="AJ123"/>
      <c r="AK123"/>
      <c r="AL123"/>
      <c r="AM123"/>
    </row>
    <row r="124" spans="1:39" ht="11.1" customHeight="1" x14ac:dyDescent="0.25">
      <c r="A124" s="91" t="s">
        <v>17</v>
      </c>
      <c r="B124" s="91"/>
      <c r="C124" s="116"/>
      <c r="D124" s="116"/>
      <c r="E124" s="140">
        <f>Assumptions!$E$44</f>
        <v>0.02</v>
      </c>
      <c r="F124" s="119" t="s">
        <v>45</v>
      </c>
      <c r="G124" s="116"/>
      <c r="H124" s="116"/>
      <c r="I124" s="121">
        <f>SUM(I83:I87)*E124</f>
        <v>28500</v>
      </c>
      <c r="K124" s="91" t="s">
        <v>17</v>
      </c>
      <c r="L124" s="91"/>
      <c r="M124" s="116"/>
      <c r="N124" s="116"/>
      <c r="O124" s="140">
        <f>Assumptions!$E$44</f>
        <v>0.02</v>
      </c>
      <c r="P124" s="119" t="s">
        <v>45</v>
      </c>
      <c r="Q124" s="116"/>
      <c r="R124" s="116"/>
      <c r="S124" s="121">
        <f>SUM(S83:S87)*O124</f>
        <v>33750</v>
      </c>
      <c r="U124"/>
      <c r="V124"/>
      <c r="W124"/>
      <c r="X124"/>
      <c r="Y124"/>
      <c r="Z124"/>
      <c r="AA124"/>
      <c r="AB124"/>
      <c r="AC124"/>
      <c r="AE124"/>
      <c r="AF124"/>
      <c r="AG124"/>
      <c r="AH124"/>
      <c r="AI124"/>
      <c r="AJ124"/>
      <c r="AK124"/>
      <c r="AL124"/>
      <c r="AM124"/>
    </row>
    <row r="125" spans="1:39" ht="11.1" customHeight="1" x14ac:dyDescent="0.25">
      <c r="A125" s="91" t="s">
        <v>18</v>
      </c>
      <c r="B125" s="91"/>
      <c r="C125" s="141"/>
      <c r="D125" s="116"/>
      <c r="E125" s="140">
        <f>Assumptions!$E$45</f>
        <v>0.05</v>
      </c>
      <c r="F125" s="119" t="s">
        <v>13</v>
      </c>
      <c r="G125" s="116"/>
      <c r="H125" s="116"/>
      <c r="I125" s="121">
        <f>SUM(I114:I120)*E125</f>
        <v>39150</v>
      </c>
      <c r="K125" s="91" t="s">
        <v>18</v>
      </c>
      <c r="L125" s="91"/>
      <c r="M125" s="141"/>
      <c r="N125" s="116"/>
      <c r="O125" s="140">
        <f>Assumptions!$E$45</f>
        <v>0.05</v>
      </c>
      <c r="P125" s="119" t="s">
        <v>13</v>
      </c>
      <c r="Q125" s="116"/>
      <c r="R125" s="116"/>
      <c r="S125" s="121">
        <f>SUM(S114:S120)*O125</f>
        <v>39150</v>
      </c>
      <c r="U125"/>
      <c r="V125"/>
      <c r="W125"/>
      <c r="X125"/>
      <c r="Y125"/>
      <c r="Z125"/>
      <c r="AA125"/>
      <c r="AB125"/>
      <c r="AC125"/>
      <c r="AE125"/>
      <c r="AF125"/>
      <c r="AG125"/>
      <c r="AH125"/>
      <c r="AI125"/>
      <c r="AJ125"/>
      <c r="AK125"/>
      <c r="AL125"/>
      <c r="AM125"/>
    </row>
    <row r="126" spans="1:39" ht="11.1" customHeight="1" x14ac:dyDescent="0.25">
      <c r="A126" s="91" t="s">
        <v>19</v>
      </c>
      <c r="B126" s="111"/>
      <c r="E126" s="142">
        <f>Assumptions!$E$46</f>
        <v>1729</v>
      </c>
      <c r="F126" s="119" t="s">
        <v>46</v>
      </c>
      <c r="I126" s="124">
        <f>A103*E126</f>
        <v>17290</v>
      </c>
      <c r="K126" s="91" t="s">
        <v>19</v>
      </c>
      <c r="L126" s="111"/>
      <c r="O126" s="142">
        <f>Assumptions!$E$46</f>
        <v>1729</v>
      </c>
      <c r="P126" s="119" t="s">
        <v>46</v>
      </c>
      <c r="S126" s="124">
        <f>K103*O126</f>
        <v>17290</v>
      </c>
      <c r="U126"/>
      <c r="V126"/>
      <c r="W126"/>
      <c r="X126"/>
      <c r="Y126"/>
      <c r="Z126"/>
      <c r="AA126"/>
      <c r="AB126"/>
      <c r="AC126"/>
      <c r="AE126"/>
      <c r="AF126"/>
      <c r="AG126"/>
      <c r="AH126"/>
      <c r="AI126"/>
      <c r="AJ126"/>
      <c r="AK126"/>
      <c r="AL126"/>
      <c r="AM126"/>
    </row>
    <row r="127" spans="1:39" ht="11.1" customHeight="1" x14ac:dyDescent="0.25">
      <c r="A127" s="91" t="s">
        <v>88</v>
      </c>
      <c r="B127" s="91"/>
      <c r="C127" s="136">
        <f>Assumptions!$C$47</f>
        <v>0.05</v>
      </c>
      <c r="D127" s="132">
        <f>Assumptions!$D$47</f>
        <v>12</v>
      </c>
      <c r="E127" s="119" t="s">
        <v>21</v>
      </c>
      <c r="F127" s="116"/>
      <c r="G127" s="132">
        <f>Assumptions!$G$47</f>
        <v>6</v>
      </c>
      <c r="H127" s="119" t="s">
        <v>79</v>
      </c>
      <c r="I127" s="121">
        <f>(((SUM(I107:I112)*POWER((1+C127/12),((D127+G127)/12)*12))-SUM(I107:I112))      +           ((((SUM(I114:I126)*POWER((1+C127/12),((D127+G127)/12)*12))-SUM(I114:I126))*0.5)))</f>
        <v>47440.608438932482</v>
      </c>
      <c r="K127" s="91" t="s">
        <v>88</v>
      </c>
      <c r="L127" s="91"/>
      <c r="M127" s="136">
        <f>Assumptions!$C$47</f>
        <v>0.05</v>
      </c>
      <c r="N127" s="132">
        <f>Assumptions!$D$47</f>
        <v>12</v>
      </c>
      <c r="O127" s="119" t="s">
        <v>21</v>
      </c>
      <c r="P127" s="116"/>
      <c r="Q127" s="132">
        <f>Assumptions!$G$47</f>
        <v>6</v>
      </c>
      <c r="R127" s="119" t="s">
        <v>79</v>
      </c>
      <c r="S127" s="121">
        <f>(((SUM(S107:S112)*POWER((1+M127/12),((N127+Q127)/12)*12))-SUM(S107:S112))      +           ((((SUM(S114:S126)*POWER((1+M127/12),((N127+Q127)/12)*12))-SUM(S114:S126))*0.5)))</f>
        <v>55667.2788296738</v>
      </c>
      <c r="U127"/>
      <c r="V127"/>
      <c r="W127"/>
      <c r="X127"/>
      <c r="Y127"/>
      <c r="Z127"/>
      <c r="AA127"/>
      <c r="AB127"/>
      <c r="AC127"/>
      <c r="AE127"/>
      <c r="AF127"/>
      <c r="AG127"/>
      <c r="AH127"/>
      <c r="AI127"/>
      <c r="AJ127"/>
      <c r="AK127"/>
      <c r="AL127"/>
      <c r="AM127"/>
    </row>
    <row r="128" spans="1:39" ht="11.1" customHeight="1" x14ac:dyDescent="0.25">
      <c r="A128" s="91" t="s">
        <v>22</v>
      </c>
      <c r="B128" s="91"/>
      <c r="C128" s="136">
        <f>Assumptions!$C$48</f>
        <v>0.01</v>
      </c>
      <c r="D128" s="119" t="s">
        <v>23</v>
      </c>
      <c r="E128" s="116"/>
      <c r="F128" s="116"/>
      <c r="G128" s="116"/>
      <c r="H128" s="116"/>
      <c r="I128" s="121">
        <f>SUM(I107:I125)*C128</f>
        <v>10663.028832545122</v>
      </c>
      <c r="K128" s="91" t="s">
        <v>22</v>
      </c>
      <c r="L128" s="91"/>
      <c r="M128" s="136">
        <f>Assumptions!$C$48</f>
        <v>0.01</v>
      </c>
      <c r="N128" s="119" t="s">
        <v>23</v>
      </c>
      <c r="O128" s="116"/>
      <c r="P128" s="116"/>
      <c r="Q128" s="116"/>
      <c r="R128" s="116"/>
      <c r="S128" s="121">
        <f>SUM(S107:S125)*M128</f>
        <v>11754.394019393447</v>
      </c>
      <c r="U128"/>
      <c r="V128"/>
      <c r="W128"/>
      <c r="X128"/>
      <c r="Y128"/>
      <c r="Z128"/>
      <c r="AA128"/>
      <c r="AB128"/>
      <c r="AC128"/>
      <c r="AE128"/>
      <c r="AF128"/>
      <c r="AG128"/>
      <c r="AH128"/>
      <c r="AI128"/>
      <c r="AJ128"/>
      <c r="AK128"/>
      <c r="AL128"/>
      <c r="AM128"/>
    </row>
    <row r="129" spans="1:39" ht="11.1" customHeight="1" x14ac:dyDescent="0.25">
      <c r="A129" s="91" t="s">
        <v>24</v>
      </c>
      <c r="B129" s="91"/>
      <c r="C129" s="133" t="s">
        <v>104</v>
      </c>
      <c r="D129" s="136">
        <f>Assumptions!$D$49</f>
        <v>0.2</v>
      </c>
      <c r="E129" s="119" t="s">
        <v>25</v>
      </c>
      <c r="F129" s="133" t="s">
        <v>105</v>
      </c>
      <c r="G129" s="136">
        <f>Assumptions!$G$49</f>
        <v>0.06</v>
      </c>
      <c r="H129" s="119" t="s">
        <v>128</v>
      </c>
      <c r="I129" s="121">
        <f>SUM(I83:I87)*D129+I116*G129</f>
        <v>285000</v>
      </c>
      <c r="K129" s="91" t="s">
        <v>24</v>
      </c>
      <c r="L129" s="91"/>
      <c r="M129" s="133" t="s">
        <v>104</v>
      </c>
      <c r="N129" s="136">
        <f>Assumptions!$D$49</f>
        <v>0.2</v>
      </c>
      <c r="O129" s="119" t="s">
        <v>25</v>
      </c>
      <c r="P129" s="133" t="s">
        <v>105</v>
      </c>
      <c r="Q129" s="136">
        <f>Assumptions!$G$49</f>
        <v>0.06</v>
      </c>
      <c r="R129" s="119" t="s">
        <v>128</v>
      </c>
      <c r="S129" s="121">
        <f>SUM(S83:S87)*N129+S116*Q129</f>
        <v>337500</v>
      </c>
      <c r="U129"/>
      <c r="V129"/>
      <c r="W129"/>
      <c r="X129"/>
      <c r="Y129"/>
      <c r="Z129"/>
      <c r="AA129"/>
      <c r="AB129"/>
      <c r="AC129"/>
      <c r="AE129"/>
      <c r="AF129"/>
      <c r="AG129"/>
      <c r="AH129"/>
      <c r="AI129"/>
      <c r="AJ129"/>
      <c r="AK129"/>
      <c r="AL129"/>
      <c r="AM129"/>
    </row>
    <row r="130" spans="1:39" ht="11.1" customHeight="1" x14ac:dyDescent="0.25">
      <c r="A130" s="114"/>
      <c r="B130" s="114"/>
      <c r="C130" s="114"/>
      <c r="D130" s="114"/>
      <c r="E130" s="114"/>
      <c r="F130" s="114"/>
      <c r="G130" s="114"/>
      <c r="H130" s="114"/>
      <c r="I130" s="128"/>
      <c r="K130" s="114"/>
      <c r="L130" s="114"/>
      <c r="M130" s="114"/>
      <c r="N130" s="114"/>
      <c r="O130" s="114"/>
      <c r="P130" s="114"/>
      <c r="Q130" s="114"/>
      <c r="R130" s="114"/>
      <c r="S130" s="128"/>
      <c r="U130"/>
      <c r="V130"/>
      <c r="W130"/>
      <c r="X130"/>
      <c r="Y130"/>
      <c r="Z130"/>
      <c r="AA130"/>
      <c r="AB130"/>
      <c r="AC130"/>
      <c r="AE130"/>
      <c r="AF130"/>
      <c r="AG130"/>
      <c r="AH130"/>
      <c r="AI130"/>
      <c r="AJ130"/>
      <c r="AK130"/>
      <c r="AL130"/>
      <c r="AM130"/>
    </row>
    <row r="131" spans="1:39" ht="11.1" customHeight="1" x14ac:dyDescent="0.25">
      <c r="A131" s="113" t="s">
        <v>26</v>
      </c>
      <c r="B131" s="114"/>
      <c r="C131" s="114"/>
      <c r="D131" s="114"/>
      <c r="E131" s="114"/>
      <c r="F131" s="114"/>
      <c r="G131" s="114"/>
      <c r="H131" s="114"/>
      <c r="I131" s="130">
        <f>SUM(I107:I130)</f>
        <v>1426696.5205259898</v>
      </c>
      <c r="K131" s="113" t="s">
        <v>26</v>
      </c>
      <c r="L131" s="114"/>
      <c r="M131" s="114"/>
      <c r="N131" s="114"/>
      <c r="O131" s="114"/>
      <c r="P131" s="114"/>
      <c r="Q131" s="114"/>
      <c r="R131" s="114"/>
      <c r="S131" s="130">
        <f>SUM(S107:S130)</f>
        <v>1597651.0747884118</v>
      </c>
      <c r="U131"/>
      <c r="V131"/>
      <c r="W131"/>
      <c r="X131"/>
      <c r="Y131"/>
      <c r="Z131"/>
      <c r="AA131"/>
      <c r="AB131"/>
      <c r="AC131"/>
      <c r="AE131"/>
      <c r="AF131"/>
      <c r="AG131"/>
      <c r="AH131"/>
      <c r="AI131"/>
      <c r="AJ131"/>
      <c r="AK131"/>
      <c r="AL131"/>
      <c r="AM131"/>
    </row>
    <row r="132" spans="1:39" ht="11.1" customHeight="1" x14ac:dyDescent="0.25">
      <c r="A132" s="116"/>
      <c r="B132" s="116"/>
      <c r="C132" s="116"/>
      <c r="D132" s="116"/>
      <c r="E132" s="116"/>
      <c r="F132" s="116"/>
      <c r="G132" s="116"/>
      <c r="H132" s="116"/>
      <c r="I132" s="143"/>
      <c r="K132" s="116"/>
      <c r="L132" s="116"/>
      <c r="M132" s="116"/>
      <c r="N132" s="116"/>
      <c r="O132" s="116"/>
      <c r="P132" s="116"/>
      <c r="Q132" s="116"/>
      <c r="R132" s="116"/>
      <c r="S132" s="143"/>
      <c r="U132"/>
      <c r="V132"/>
      <c r="W132"/>
      <c r="X132"/>
      <c r="Y132"/>
      <c r="Z132"/>
      <c r="AA132"/>
      <c r="AB132"/>
      <c r="AC132"/>
      <c r="AE132"/>
      <c r="AF132"/>
      <c r="AG132"/>
      <c r="AH132"/>
      <c r="AI132"/>
      <c r="AJ132"/>
      <c r="AK132"/>
      <c r="AL132"/>
      <c r="AM132"/>
    </row>
    <row r="133" spans="1:39" ht="11.1" customHeight="1" x14ac:dyDescent="0.25">
      <c r="A133" s="144" t="s">
        <v>130</v>
      </c>
      <c r="B133" s="145"/>
      <c r="C133" s="145"/>
      <c r="D133" s="145"/>
      <c r="E133" s="145"/>
      <c r="F133" s="145"/>
      <c r="G133" s="145"/>
      <c r="H133" s="145"/>
      <c r="I133" s="146">
        <f>I104-I131</f>
        <v>-1696.5205259898212</v>
      </c>
      <c r="K133" s="144" t="s">
        <v>130</v>
      </c>
      <c r="L133" s="145"/>
      <c r="M133" s="145"/>
      <c r="N133" s="145"/>
      <c r="O133" s="145"/>
      <c r="P133" s="145"/>
      <c r="Q133" s="145"/>
      <c r="R133" s="145"/>
      <c r="S133" s="146">
        <f>S104-S131</f>
        <v>89848.925211588154</v>
      </c>
      <c r="U133"/>
      <c r="V133"/>
      <c r="W133"/>
      <c r="X133"/>
      <c r="Y133"/>
      <c r="Z133"/>
      <c r="AA133"/>
      <c r="AB133"/>
      <c r="AC133"/>
      <c r="AE133"/>
      <c r="AF133"/>
      <c r="AG133"/>
      <c r="AH133"/>
      <c r="AI133"/>
      <c r="AJ133"/>
      <c r="AK133"/>
      <c r="AL133"/>
      <c r="AM133"/>
    </row>
    <row r="134" spans="1:39" ht="11.1" customHeight="1" x14ac:dyDescent="0.25">
      <c r="A134" s="144" t="s">
        <v>129</v>
      </c>
      <c r="B134" s="145"/>
      <c r="C134" s="145"/>
      <c r="D134" s="145"/>
      <c r="E134" s="145"/>
      <c r="F134" s="145"/>
      <c r="G134" s="145"/>
      <c r="H134" s="145"/>
      <c r="I134" s="146">
        <f>I133/D80</f>
        <v>-2.2620273679864282</v>
      </c>
      <c r="K134" s="144" t="s">
        <v>129</v>
      </c>
      <c r="L134" s="145"/>
      <c r="M134" s="145"/>
      <c r="N134" s="145"/>
      <c r="O134" s="145"/>
      <c r="P134" s="145"/>
      <c r="Q134" s="145"/>
      <c r="R134" s="145"/>
      <c r="S134" s="146">
        <f>S133/N80</f>
        <v>119.7985669487842</v>
      </c>
      <c r="U134"/>
      <c r="V134"/>
      <c r="W134"/>
      <c r="X134"/>
      <c r="Y134"/>
      <c r="Z134"/>
      <c r="AA134"/>
      <c r="AB134"/>
      <c r="AC134"/>
      <c r="AE134"/>
      <c r="AF134"/>
      <c r="AG134"/>
      <c r="AH134"/>
      <c r="AI134"/>
      <c r="AJ134"/>
      <c r="AK134"/>
      <c r="AL134"/>
      <c r="AM134"/>
    </row>
    <row r="135" spans="1:39" ht="11.1" customHeight="1" x14ac:dyDescent="0.25">
      <c r="U135"/>
      <c r="V135"/>
      <c r="W135"/>
      <c r="X135"/>
      <c r="Y135"/>
      <c r="Z135"/>
      <c r="AA135"/>
      <c r="AB135"/>
      <c r="AC135"/>
      <c r="AE135"/>
      <c r="AF135"/>
      <c r="AG135"/>
      <c r="AH135"/>
      <c r="AI135"/>
      <c r="AJ135"/>
      <c r="AK135"/>
      <c r="AL135"/>
      <c r="AM135"/>
    </row>
    <row r="136" spans="1:39" ht="11.1" customHeight="1" x14ac:dyDescent="0.25">
      <c r="U136"/>
      <c r="V136"/>
      <c r="W136"/>
      <c r="X136"/>
      <c r="Y136"/>
      <c r="Z136"/>
      <c r="AA136"/>
      <c r="AB136"/>
      <c r="AC136"/>
      <c r="AE136"/>
      <c r="AF136"/>
      <c r="AG136"/>
      <c r="AH136"/>
      <c r="AI136"/>
      <c r="AJ136"/>
      <c r="AK136"/>
      <c r="AL136"/>
      <c r="AM136"/>
    </row>
    <row r="137" spans="1:39" ht="11.1" customHeight="1" x14ac:dyDescent="0.3">
      <c r="A137" s="84"/>
      <c r="B137" s="85"/>
      <c r="C137" s="85"/>
      <c r="D137" s="86"/>
      <c r="E137" s="87"/>
      <c r="F137" s="87"/>
      <c r="G137" s="87"/>
      <c r="H137" s="87"/>
      <c r="I137" s="87"/>
      <c r="K137" s="84"/>
      <c r="L137" s="85"/>
      <c r="M137" s="85"/>
      <c r="N137" s="86"/>
      <c r="O137" s="87"/>
      <c r="P137" s="87"/>
      <c r="Q137" s="87"/>
      <c r="R137" s="87"/>
      <c r="S137" s="87"/>
      <c r="U137"/>
      <c r="V137"/>
      <c r="W137"/>
      <c r="X137"/>
      <c r="Y137"/>
      <c r="Z137"/>
      <c r="AA137"/>
      <c r="AB137"/>
      <c r="AC137"/>
      <c r="AE137"/>
      <c r="AF137"/>
      <c r="AG137"/>
      <c r="AH137"/>
      <c r="AI137"/>
      <c r="AJ137"/>
      <c r="AK137"/>
      <c r="AL137"/>
      <c r="AM137"/>
    </row>
    <row r="138" spans="1:39" ht="11.1" customHeight="1" x14ac:dyDescent="0.25">
      <c r="A138" s="84"/>
      <c r="B138" s="84"/>
      <c r="C138" s="84"/>
      <c r="D138" s="302" t="s">
        <v>54</v>
      </c>
      <c r="E138" s="302"/>
      <c r="F138" s="302"/>
      <c r="G138" s="302"/>
      <c r="H138" s="302"/>
      <c r="I138" s="302"/>
      <c r="K138" s="84"/>
      <c r="L138" s="84"/>
      <c r="M138" s="84"/>
      <c r="N138" s="302" t="s">
        <v>54</v>
      </c>
      <c r="O138" s="302"/>
      <c r="P138" s="302"/>
      <c r="Q138" s="302"/>
      <c r="R138" s="302"/>
      <c r="S138" s="302"/>
      <c r="U138"/>
      <c r="V138"/>
      <c r="W138"/>
      <c r="X138"/>
      <c r="Y138"/>
      <c r="Z138"/>
      <c r="AA138"/>
      <c r="AB138"/>
      <c r="AC138"/>
      <c r="AE138"/>
      <c r="AF138"/>
      <c r="AG138"/>
      <c r="AH138"/>
      <c r="AI138"/>
      <c r="AJ138"/>
      <c r="AK138"/>
      <c r="AL138"/>
      <c r="AM138"/>
    </row>
    <row r="139" spans="1:39" ht="11.1" customHeight="1" x14ac:dyDescent="0.25">
      <c r="A139" s="84"/>
      <c r="B139" s="84"/>
      <c r="C139" s="84"/>
      <c r="D139" s="302"/>
      <c r="E139" s="302"/>
      <c r="F139" s="302"/>
      <c r="G139" s="302"/>
      <c r="H139" s="302"/>
      <c r="I139" s="302"/>
      <c r="K139" s="84"/>
      <c r="L139" s="84"/>
      <c r="M139" s="84"/>
      <c r="N139" s="302"/>
      <c r="O139" s="302"/>
      <c r="P139" s="302"/>
      <c r="Q139" s="302"/>
      <c r="R139" s="302"/>
      <c r="S139" s="302"/>
      <c r="U139"/>
      <c r="V139"/>
      <c r="W139"/>
      <c r="X139"/>
      <c r="Y139"/>
      <c r="Z139"/>
      <c r="AA139"/>
      <c r="AB139"/>
      <c r="AC139"/>
      <c r="AE139"/>
      <c r="AF139"/>
      <c r="AG139"/>
      <c r="AH139"/>
      <c r="AI139"/>
      <c r="AJ139"/>
      <c r="AK139"/>
      <c r="AL139"/>
      <c r="AM139"/>
    </row>
    <row r="140" spans="1:39" ht="11.1" customHeight="1" x14ac:dyDescent="0.25">
      <c r="A140" s="84"/>
      <c r="B140" s="84"/>
      <c r="C140" s="84"/>
      <c r="D140" s="302"/>
      <c r="E140" s="302"/>
      <c r="F140" s="302"/>
      <c r="G140" s="302"/>
      <c r="H140" s="302"/>
      <c r="I140" s="302"/>
      <c r="K140" s="84"/>
      <c r="L140" s="84"/>
      <c r="M140" s="84"/>
      <c r="N140" s="302"/>
      <c r="O140" s="302"/>
      <c r="P140" s="302"/>
      <c r="Q140" s="302"/>
      <c r="R140" s="302"/>
      <c r="S140" s="302"/>
      <c r="U140"/>
      <c r="V140"/>
      <c r="W140"/>
      <c r="X140"/>
      <c r="Y140"/>
      <c r="Z140"/>
      <c r="AA140"/>
      <c r="AB140"/>
      <c r="AC140"/>
      <c r="AE140"/>
      <c r="AF140"/>
      <c r="AG140"/>
      <c r="AH140"/>
      <c r="AI140"/>
      <c r="AJ140"/>
      <c r="AK140"/>
      <c r="AL140"/>
      <c r="AM140"/>
    </row>
    <row r="141" spans="1:39" ht="11.1" customHeight="1" x14ac:dyDescent="0.25">
      <c r="A141" s="84"/>
      <c r="B141" s="84"/>
      <c r="C141" s="84"/>
      <c r="D141" s="89"/>
      <c r="E141" s="89"/>
      <c r="F141" s="89"/>
      <c r="G141" s="89"/>
      <c r="H141" s="89"/>
      <c r="I141" s="89"/>
      <c r="K141" s="84"/>
      <c r="L141" s="84"/>
      <c r="M141" s="84"/>
      <c r="N141" s="89"/>
      <c r="O141" s="89"/>
      <c r="P141" s="89"/>
      <c r="Q141" s="89"/>
      <c r="R141" s="89"/>
      <c r="S141" s="89"/>
      <c r="U141"/>
      <c r="V141"/>
      <c r="W141"/>
      <c r="X141"/>
      <c r="Y141"/>
      <c r="Z141"/>
      <c r="AA141"/>
      <c r="AB141"/>
      <c r="AC141"/>
      <c r="AE141"/>
      <c r="AF141"/>
      <c r="AG141"/>
      <c r="AH141"/>
      <c r="AI141"/>
      <c r="AJ141"/>
      <c r="AK141"/>
      <c r="AL141"/>
      <c r="AM141"/>
    </row>
    <row r="142" spans="1:39" ht="11.1" customHeight="1" x14ac:dyDescent="0.25">
      <c r="A142" s="90" t="s">
        <v>0</v>
      </c>
      <c r="B142" s="90"/>
      <c r="C142" s="91"/>
      <c r="D142" s="95"/>
      <c r="E142" s="273" t="str">
        <f>Assumptions!$B$60</f>
        <v>Small Scale Urban Infill </v>
      </c>
      <c r="F142" s="149"/>
      <c r="G142" s="150"/>
      <c r="H142" s="95" t="str">
        <f>Assumptions!$D$61</f>
        <v>Apartments</v>
      </c>
      <c r="I142" s="96">
        <f>Assumptions!$C$61</f>
        <v>0</v>
      </c>
      <c r="K142" s="90" t="s">
        <v>0</v>
      </c>
      <c r="L142" s="90"/>
      <c r="M142" s="91"/>
      <c r="N142" s="95"/>
      <c r="O142" s="273" t="str">
        <f>Assumptions!$B$60</f>
        <v>Small Scale Urban Infill </v>
      </c>
      <c r="P142" s="149"/>
      <c r="Q142" s="150"/>
      <c r="R142" s="95" t="str">
        <f>Assumptions!$D$61</f>
        <v>Apartments</v>
      </c>
      <c r="S142" s="96">
        <f>Assumptions!$C$61</f>
        <v>0</v>
      </c>
      <c r="U142"/>
      <c r="V142"/>
      <c r="W142"/>
      <c r="X142"/>
      <c r="Y142"/>
      <c r="Z142"/>
      <c r="AA142"/>
      <c r="AB142"/>
      <c r="AC142"/>
      <c r="AE142"/>
      <c r="AF142"/>
      <c r="AG142"/>
      <c r="AH142"/>
      <c r="AI142"/>
      <c r="AJ142"/>
      <c r="AK142"/>
      <c r="AL142"/>
      <c r="AM142"/>
    </row>
    <row r="143" spans="1:39" ht="11.1" customHeight="1" x14ac:dyDescent="0.25">
      <c r="A143" s="90" t="s">
        <v>1</v>
      </c>
      <c r="B143" s="91"/>
      <c r="C143" s="91"/>
      <c r="D143" s="95"/>
      <c r="E143" s="148" t="s">
        <v>106</v>
      </c>
      <c r="F143" s="149"/>
      <c r="G143" s="149"/>
      <c r="H143" s="95" t="str">
        <f>Assumptions!$D$62</f>
        <v>2 bed houses</v>
      </c>
      <c r="I143" s="96">
        <f>Assumptions!$C$62</f>
        <v>10</v>
      </c>
      <c r="K143" s="90" t="s">
        <v>1</v>
      </c>
      <c r="L143" s="91"/>
      <c r="M143" s="91"/>
      <c r="N143" s="95"/>
      <c r="O143" s="148" t="s">
        <v>106</v>
      </c>
      <c r="P143" s="149"/>
      <c r="Q143" s="149"/>
      <c r="R143" s="95" t="str">
        <f>Assumptions!$D$62</f>
        <v>2 bed houses</v>
      </c>
      <c r="S143" s="96">
        <f>Assumptions!$C$62</f>
        <v>10</v>
      </c>
      <c r="U143"/>
      <c r="V143"/>
      <c r="W143"/>
      <c r="X143"/>
      <c r="Y143"/>
      <c r="Z143"/>
      <c r="AA143"/>
      <c r="AB143"/>
      <c r="AC143"/>
      <c r="AE143"/>
      <c r="AF143"/>
      <c r="AG143"/>
      <c r="AH143"/>
      <c r="AI143"/>
      <c r="AJ143"/>
      <c r="AK143"/>
      <c r="AL143"/>
      <c r="AM143"/>
    </row>
    <row r="144" spans="1:39" ht="11.1" customHeight="1" x14ac:dyDescent="0.25">
      <c r="A144" s="90" t="s">
        <v>2</v>
      </c>
      <c r="B144" s="90"/>
      <c r="C144" s="91"/>
      <c r="D144" s="95"/>
      <c r="E144" s="272" t="str">
        <f>Assumptions!$A$13</f>
        <v xml:space="preserve">Low Value </v>
      </c>
      <c r="F144" s="151"/>
      <c r="G144" s="152"/>
      <c r="H144" s="95" t="str">
        <f>Assumptions!$D$63</f>
        <v>3 Bed houses</v>
      </c>
      <c r="I144" s="96">
        <f>Assumptions!$C$63</f>
        <v>0</v>
      </c>
      <c r="K144" s="90" t="s">
        <v>2</v>
      </c>
      <c r="L144" s="90"/>
      <c r="M144" s="91"/>
      <c r="N144" s="95"/>
      <c r="O144" s="271" t="str">
        <f>Assumptions!$A$14</f>
        <v>High Value</v>
      </c>
      <c r="P144" s="153"/>
      <c r="Q144" s="154"/>
      <c r="R144" s="95" t="str">
        <f>Assumptions!$D$63</f>
        <v>3 Bed houses</v>
      </c>
      <c r="S144" s="96">
        <f>Assumptions!$C$63</f>
        <v>0</v>
      </c>
      <c r="U144"/>
      <c r="V144"/>
      <c r="W144"/>
      <c r="X144"/>
      <c r="Y144"/>
      <c r="Z144"/>
      <c r="AA144"/>
      <c r="AB144"/>
      <c r="AC144"/>
      <c r="AE144"/>
      <c r="AF144"/>
      <c r="AG144"/>
      <c r="AH144"/>
      <c r="AI144"/>
      <c r="AJ144"/>
      <c r="AK144"/>
      <c r="AL144"/>
      <c r="AM144"/>
    </row>
    <row r="145" spans="1:39" ht="11.1" customHeight="1" x14ac:dyDescent="0.25">
      <c r="A145" s="90" t="s">
        <v>3</v>
      </c>
      <c r="B145" s="90"/>
      <c r="C145" s="91"/>
      <c r="D145" s="104">
        <f>SUM(I142:I146)</f>
        <v>10</v>
      </c>
      <c r="E145" s="105" t="s">
        <v>55</v>
      </c>
      <c r="F145" s="155">
        <f>(Assumptions!C61/Assumptions!A215)+(Assumptions!C62/Assumptions!B215)+(Assumptions!C63/Assumptions!C215)+(Assumptions!C64/Assumptions!D215)+(Assumptions!C65/Assumptions!E215)</f>
        <v>0.25</v>
      </c>
      <c r="G145" s="156" t="s">
        <v>109</v>
      </c>
      <c r="H145" s="95" t="str">
        <f>Assumptions!$D$64</f>
        <v>4 bed houses</v>
      </c>
      <c r="I145" s="96">
        <f>Assumptions!$C$64</f>
        <v>0</v>
      </c>
      <c r="K145" s="90" t="s">
        <v>3</v>
      </c>
      <c r="L145" s="90"/>
      <c r="M145" s="91"/>
      <c r="N145" s="104">
        <f>SUM(S142:S146)</f>
        <v>10</v>
      </c>
      <c r="O145" s="105" t="s">
        <v>55</v>
      </c>
      <c r="P145" s="155">
        <f>F145</f>
        <v>0.25</v>
      </c>
      <c r="Q145" s="156" t="s">
        <v>109</v>
      </c>
      <c r="R145" s="95" t="str">
        <f>Assumptions!$D$64</f>
        <v>4 bed houses</v>
      </c>
      <c r="S145" s="96">
        <f>Assumptions!$C$64</f>
        <v>0</v>
      </c>
      <c r="U145"/>
      <c r="V145"/>
      <c r="W145"/>
      <c r="X145"/>
      <c r="Y145"/>
      <c r="Z145"/>
      <c r="AA145"/>
      <c r="AB145"/>
      <c r="AC145"/>
      <c r="AE145"/>
      <c r="AF145"/>
      <c r="AG145"/>
      <c r="AH145"/>
      <c r="AI145"/>
      <c r="AJ145"/>
      <c r="AK145"/>
      <c r="AL145"/>
      <c r="AM145"/>
    </row>
    <row r="146" spans="1:39" ht="11.1" customHeight="1" x14ac:dyDescent="0.25">
      <c r="A146" s="111"/>
      <c r="B146" s="111"/>
      <c r="C146" s="111"/>
      <c r="D146" s="111"/>
      <c r="E146" s="111"/>
      <c r="F146" s="111"/>
      <c r="G146" s="157"/>
      <c r="H146" s="95" t="str">
        <f>Assumptions!$D$65</f>
        <v>5 bed house</v>
      </c>
      <c r="I146" s="96">
        <f>Assumptions!$C$65</f>
        <v>0</v>
      </c>
      <c r="K146" s="111"/>
      <c r="L146" s="111"/>
      <c r="M146" s="111"/>
      <c r="N146" s="111"/>
      <c r="O146" s="111"/>
      <c r="P146" s="111"/>
      <c r="Q146" s="157"/>
      <c r="R146" s="95" t="str">
        <f>Assumptions!$D$65</f>
        <v>5 bed house</v>
      </c>
      <c r="S146" s="96">
        <f>Assumptions!$C$65</f>
        <v>0</v>
      </c>
      <c r="U146"/>
      <c r="V146"/>
      <c r="W146"/>
      <c r="X146"/>
      <c r="Y146"/>
      <c r="Z146"/>
      <c r="AA146"/>
      <c r="AB146"/>
      <c r="AC146"/>
      <c r="AE146"/>
      <c r="AF146"/>
      <c r="AG146"/>
      <c r="AH146"/>
      <c r="AI146"/>
      <c r="AJ146"/>
      <c r="AK146"/>
      <c r="AL146"/>
      <c r="AM146"/>
    </row>
    <row r="147" spans="1:39" ht="11.1" customHeight="1" x14ac:dyDescent="0.25">
      <c r="A147" s="111"/>
      <c r="B147" s="111"/>
      <c r="C147" s="111"/>
      <c r="D147" s="111"/>
      <c r="E147" s="111"/>
      <c r="F147" s="111"/>
      <c r="G147" s="106"/>
      <c r="H147" s="111"/>
      <c r="I147" s="111"/>
      <c r="K147" s="111"/>
      <c r="L147" s="111"/>
      <c r="M147" s="111"/>
      <c r="N147" s="111"/>
      <c r="O147" s="111"/>
      <c r="P147" s="111"/>
      <c r="Q147" s="106"/>
      <c r="R147" s="111"/>
      <c r="S147" s="111"/>
      <c r="U147"/>
      <c r="V147"/>
      <c r="W147"/>
      <c r="X147"/>
      <c r="Y147"/>
      <c r="Z147"/>
      <c r="AA147"/>
      <c r="AB147"/>
      <c r="AC147"/>
      <c r="AE147"/>
      <c r="AF147"/>
      <c r="AG147"/>
      <c r="AH147"/>
      <c r="AI147"/>
      <c r="AJ147"/>
      <c r="AK147"/>
      <c r="AL147"/>
      <c r="AM147"/>
    </row>
    <row r="148" spans="1:39" ht="11.1" customHeight="1" x14ac:dyDescent="0.25">
      <c r="A148" s="90" t="s">
        <v>59</v>
      </c>
      <c r="B148" s="91"/>
      <c r="C148" s="91"/>
      <c r="D148" s="104">
        <f>(A151*C151)+(A152*C152)+(A153*C153)+(A154*C154)+(A155*C155)</f>
        <v>750</v>
      </c>
      <c r="E148" s="105" t="s">
        <v>60</v>
      </c>
      <c r="F148" s="106"/>
      <c r="G148" s="112"/>
      <c r="H148" s="95"/>
      <c r="I148" s="106"/>
      <c r="K148" s="90" t="s">
        <v>59</v>
      </c>
      <c r="L148" s="91"/>
      <c r="M148" s="91"/>
      <c r="N148" s="104">
        <f>(K151*M151)+(K152*M152)+(K153*M153)+(K154*M154)+(K155*M155)</f>
        <v>750</v>
      </c>
      <c r="O148" s="105" t="s">
        <v>60</v>
      </c>
      <c r="P148" s="106"/>
      <c r="Q148" s="112"/>
      <c r="R148" s="95"/>
      <c r="S148" s="106"/>
      <c r="U148"/>
      <c r="V148"/>
      <c r="W148"/>
      <c r="X148"/>
      <c r="Y148"/>
      <c r="Z148"/>
      <c r="AA148"/>
      <c r="AB148"/>
      <c r="AC148"/>
      <c r="AE148"/>
      <c r="AF148"/>
      <c r="AG148"/>
      <c r="AH148"/>
      <c r="AI148"/>
      <c r="AJ148"/>
      <c r="AK148"/>
      <c r="AL148"/>
      <c r="AM148"/>
    </row>
    <row r="149" spans="1:39" ht="11.1" customHeight="1" x14ac:dyDescent="0.25">
      <c r="A149" s="113" t="s">
        <v>4</v>
      </c>
      <c r="B149" s="114"/>
      <c r="C149" s="114"/>
      <c r="D149" s="114"/>
      <c r="E149" s="114"/>
      <c r="F149" s="114"/>
      <c r="G149" s="114"/>
      <c r="H149" s="114"/>
      <c r="I149" s="115"/>
      <c r="K149" s="113" t="s">
        <v>4</v>
      </c>
      <c r="L149" s="114"/>
      <c r="M149" s="114"/>
      <c r="N149" s="114"/>
      <c r="O149" s="114"/>
      <c r="P149" s="114"/>
      <c r="Q149" s="114"/>
      <c r="R149" s="114"/>
      <c r="S149" s="115"/>
      <c r="U149"/>
      <c r="V149"/>
      <c r="W149"/>
      <c r="X149"/>
      <c r="Y149"/>
      <c r="Z149"/>
      <c r="AA149"/>
      <c r="AB149"/>
      <c r="AC149"/>
      <c r="AE149"/>
      <c r="AF149"/>
      <c r="AG149"/>
      <c r="AH149"/>
      <c r="AI149"/>
      <c r="AJ149"/>
      <c r="AK149"/>
      <c r="AL149"/>
      <c r="AM149"/>
    </row>
    <row r="150" spans="1:39" ht="11.1" customHeight="1" x14ac:dyDescent="0.25">
      <c r="A150" s="91" t="s">
        <v>62</v>
      </c>
      <c r="B150" s="91"/>
      <c r="C150" s="116"/>
      <c r="D150" s="116"/>
      <c r="E150" s="116"/>
      <c r="F150" s="116"/>
      <c r="G150" s="116"/>
      <c r="H150" s="116"/>
      <c r="I150" s="106"/>
      <c r="K150" s="91" t="s">
        <v>62</v>
      </c>
      <c r="L150" s="91"/>
      <c r="M150" s="116"/>
      <c r="N150" s="116"/>
      <c r="O150" s="116"/>
      <c r="P150" s="116"/>
      <c r="Q150" s="116"/>
      <c r="R150" s="116"/>
      <c r="S150" s="106"/>
      <c r="U150"/>
      <c r="V150"/>
      <c r="W150"/>
      <c r="X150"/>
      <c r="Y150"/>
      <c r="Z150"/>
      <c r="AA150"/>
      <c r="AB150"/>
      <c r="AC150"/>
      <c r="AE150"/>
      <c r="AF150"/>
      <c r="AG150"/>
      <c r="AH150"/>
      <c r="AI150"/>
      <c r="AJ150"/>
      <c r="AK150"/>
      <c r="AL150"/>
      <c r="AM150"/>
    </row>
    <row r="151" spans="1:39" ht="11.1" customHeight="1" x14ac:dyDescent="0.25">
      <c r="A151" s="117">
        <f>I142</f>
        <v>0</v>
      </c>
      <c r="B151" s="95" t="s">
        <v>31</v>
      </c>
      <c r="C151" s="118">
        <f>Assumptions!$B$22</f>
        <v>65</v>
      </c>
      <c r="D151" s="119" t="s">
        <v>5</v>
      </c>
      <c r="E151" s="120">
        <f>Assumptions!$C$32</f>
        <v>1750</v>
      </c>
      <c r="F151" s="119" t="s">
        <v>6</v>
      </c>
      <c r="G151" s="116"/>
      <c r="H151" s="116"/>
      <c r="I151" s="121">
        <f>A151*C151*E151</f>
        <v>0</v>
      </c>
      <c r="K151" s="117">
        <f>S142</f>
        <v>0</v>
      </c>
      <c r="L151" s="95" t="s">
        <v>31</v>
      </c>
      <c r="M151" s="118">
        <f>Assumptions!$B$22</f>
        <v>65</v>
      </c>
      <c r="N151" s="119" t="s">
        <v>5</v>
      </c>
      <c r="O151" s="120">
        <f>Assumptions!$C$33</f>
        <v>1850</v>
      </c>
      <c r="P151" s="119" t="s">
        <v>6</v>
      </c>
      <c r="Q151" s="116"/>
      <c r="R151" s="116"/>
      <c r="S151" s="121">
        <f>K151*M151*O151</f>
        <v>0</v>
      </c>
      <c r="U151"/>
      <c r="V151"/>
      <c r="W151"/>
      <c r="X151"/>
      <c r="Y151"/>
      <c r="Z151"/>
      <c r="AA151"/>
      <c r="AB151"/>
      <c r="AC151"/>
      <c r="AE151"/>
      <c r="AF151"/>
      <c r="AG151"/>
      <c r="AH151"/>
      <c r="AI151"/>
      <c r="AJ151"/>
      <c r="AK151"/>
      <c r="AL151"/>
      <c r="AM151"/>
    </row>
    <row r="152" spans="1:39" ht="11.1" customHeight="1" x14ac:dyDescent="0.25">
      <c r="A152" s="117">
        <f t="shared" ref="A152:A155" si="0">I143</f>
        <v>10</v>
      </c>
      <c r="B152" s="95" t="s">
        <v>32</v>
      </c>
      <c r="C152" s="118">
        <f>Assumptions!$B$23</f>
        <v>75</v>
      </c>
      <c r="D152" s="119" t="s">
        <v>5</v>
      </c>
      <c r="E152" s="120">
        <f>Assumptions!$D$32</f>
        <v>1900</v>
      </c>
      <c r="F152" s="119" t="s">
        <v>6</v>
      </c>
      <c r="G152" s="116"/>
      <c r="H152" s="116"/>
      <c r="I152" s="121">
        <f>A152*C152*E152</f>
        <v>1425000</v>
      </c>
      <c r="K152" s="117">
        <f t="shared" ref="K152:K155" si="1">S143</f>
        <v>10</v>
      </c>
      <c r="L152" s="95" t="s">
        <v>32</v>
      </c>
      <c r="M152" s="118">
        <f>Assumptions!$B$23</f>
        <v>75</v>
      </c>
      <c r="N152" s="119" t="s">
        <v>5</v>
      </c>
      <c r="O152" s="120">
        <f>Assumptions!$D$33</f>
        <v>2250</v>
      </c>
      <c r="P152" s="119" t="s">
        <v>6</v>
      </c>
      <c r="Q152" s="116"/>
      <c r="R152" s="116"/>
      <c r="S152" s="121">
        <f>K152*M152*O152</f>
        <v>1687500</v>
      </c>
      <c r="U152"/>
      <c r="V152"/>
      <c r="W152"/>
      <c r="X152"/>
      <c r="Y152"/>
      <c r="Z152"/>
      <c r="AA152"/>
      <c r="AB152"/>
      <c r="AC152"/>
      <c r="AE152"/>
      <c r="AF152"/>
      <c r="AG152"/>
      <c r="AH152"/>
      <c r="AI152"/>
      <c r="AJ152"/>
      <c r="AK152"/>
      <c r="AL152"/>
      <c r="AM152"/>
    </row>
    <row r="153" spans="1:39" ht="11.1" customHeight="1" x14ac:dyDescent="0.25">
      <c r="A153" s="117">
        <f t="shared" si="0"/>
        <v>0</v>
      </c>
      <c r="B153" s="95" t="s">
        <v>33</v>
      </c>
      <c r="C153" s="118">
        <f>Assumptions!$B$24</f>
        <v>90</v>
      </c>
      <c r="D153" s="119" t="s">
        <v>5</v>
      </c>
      <c r="E153" s="120">
        <f>Assumptions!$E$32</f>
        <v>1850</v>
      </c>
      <c r="F153" s="119" t="s">
        <v>6</v>
      </c>
      <c r="G153" s="116"/>
      <c r="H153" s="116"/>
      <c r="I153" s="121">
        <f>A153*C153*E153</f>
        <v>0</v>
      </c>
      <c r="K153" s="117">
        <f t="shared" si="1"/>
        <v>0</v>
      </c>
      <c r="L153" s="95" t="s">
        <v>33</v>
      </c>
      <c r="M153" s="118">
        <f>Assumptions!$B$24</f>
        <v>90</v>
      </c>
      <c r="N153" s="119" t="s">
        <v>5</v>
      </c>
      <c r="O153" s="120">
        <f>Assumptions!$E$33</f>
        <v>2200</v>
      </c>
      <c r="P153" s="119" t="s">
        <v>6</v>
      </c>
      <c r="Q153" s="116"/>
      <c r="R153" s="116"/>
      <c r="S153" s="121">
        <f>K153*M153*O153</f>
        <v>0</v>
      </c>
      <c r="U153"/>
      <c r="V153"/>
      <c r="W153"/>
      <c r="X153"/>
      <c r="Y153"/>
      <c r="Z153"/>
      <c r="AA153"/>
      <c r="AB153"/>
      <c r="AC153"/>
      <c r="AE153"/>
      <c r="AF153"/>
      <c r="AG153"/>
      <c r="AH153"/>
      <c r="AI153"/>
      <c r="AJ153"/>
      <c r="AK153"/>
      <c r="AL153"/>
      <c r="AM153"/>
    </row>
    <row r="154" spans="1:39" ht="11.1" customHeight="1" x14ac:dyDescent="0.25">
      <c r="A154" s="117">
        <f t="shared" si="0"/>
        <v>0</v>
      </c>
      <c r="B154" s="95" t="s">
        <v>34</v>
      </c>
      <c r="C154" s="118">
        <f>Assumptions!$B$25</f>
        <v>120</v>
      </c>
      <c r="D154" s="119" t="s">
        <v>5</v>
      </c>
      <c r="E154" s="120">
        <f>Assumptions!$F$32</f>
        <v>1850</v>
      </c>
      <c r="F154" s="119" t="s">
        <v>6</v>
      </c>
      <c r="G154" s="116"/>
      <c r="H154" s="116"/>
      <c r="I154" s="121">
        <f>A154*C154*E154</f>
        <v>0</v>
      </c>
      <c r="K154" s="117">
        <f t="shared" si="1"/>
        <v>0</v>
      </c>
      <c r="L154" s="95" t="s">
        <v>34</v>
      </c>
      <c r="M154" s="118">
        <f>Assumptions!$B$25</f>
        <v>120</v>
      </c>
      <c r="N154" s="119" t="s">
        <v>5</v>
      </c>
      <c r="O154" s="120">
        <f>Assumptions!$F$33</f>
        <v>2200</v>
      </c>
      <c r="P154" s="119" t="s">
        <v>6</v>
      </c>
      <c r="Q154" s="116"/>
      <c r="R154" s="116"/>
      <c r="S154" s="121">
        <f>K154*M154*O154</f>
        <v>0</v>
      </c>
      <c r="U154"/>
      <c r="V154"/>
      <c r="W154"/>
      <c r="X154"/>
      <c r="Y154"/>
      <c r="Z154"/>
      <c r="AA154"/>
      <c r="AB154"/>
      <c r="AC154"/>
      <c r="AE154"/>
      <c r="AF154"/>
      <c r="AG154"/>
      <c r="AH154"/>
      <c r="AI154"/>
      <c r="AJ154"/>
      <c r="AK154"/>
      <c r="AL154"/>
      <c r="AM154"/>
    </row>
    <row r="155" spans="1:39" ht="11.1" customHeight="1" x14ac:dyDescent="0.25">
      <c r="A155" s="117">
        <f t="shared" si="0"/>
        <v>0</v>
      </c>
      <c r="B155" s="95" t="s">
        <v>35</v>
      </c>
      <c r="C155" s="120">
        <f>Assumptions!$B$26</f>
        <v>150</v>
      </c>
      <c r="D155" s="119" t="s">
        <v>5</v>
      </c>
      <c r="E155" s="120">
        <f>Assumptions!$G$32</f>
        <v>1800</v>
      </c>
      <c r="F155" s="119" t="s">
        <v>6</v>
      </c>
      <c r="G155" s="116"/>
      <c r="H155" s="116"/>
      <c r="I155" s="121">
        <f>A155*C155*E155</f>
        <v>0</v>
      </c>
      <c r="K155" s="117">
        <f t="shared" si="1"/>
        <v>0</v>
      </c>
      <c r="L155" s="95" t="s">
        <v>35</v>
      </c>
      <c r="M155" s="120">
        <f>Assumptions!$B$26</f>
        <v>150</v>
      </c>
      <c r="N155" s="119" t="s">
        <v>5</v>
      </c>
      <c r="O155" s="120">
        <f>Assumptions!$G$33</f>
        <v>2150</v>
      </c>
      <c r="P155" s="119" t="s">
        <v>6</v>
      </c>
      <c r="Q155" s="116"/>
      <c r="R155" s="116"/>
      <c r="S155" s="121">
        <f>K155*M155*O155</f>
        <v>0</v>
      </c>
      <c r="U155"/>
      <c r="V155"/>
      <c r="W155"/>
      <c r="X155"/>
      <c r="Y155"/>
      <c r="Z155"/>
      <c r="AA155"/>
      <c r="AB155"/>
      <c r="AC155"/>
      <c r="AE155"/>
      <c r="AF155"/>
      <c r="AG155"/>
      <c r="AH155"/>
      <c r="AI155"/>
      <c r="AJ155"/>
      <c r="AK155"/>
      <c r="AL155"/>
      <c r="AM155"/>
    </row>
    <row r="156" spans="1:39" ht="11.1" customHeight="1" x14ac:dyDescent="0.25">
      <c r="A156" s="114"/>
      <c r="B156" s="114"/>
      <c r="C156" s="114"/>
      <c r="D156" s="122"/>
      <c r="E156" s="114"/>
      <c r="F156" s="122"/>
      <c r="G156" s="114"/>
      <c r="H156" s="114"/>
      <c r="I156" s="123"/>
      <c r="K156" s="114"/>
      <c r="L156" s="114"/>
      <c r="M156" s="114"/>
      <c r="N156" s="122"/>
      <c r="O156" s="114"/>
      <c r="P156" s="122"/>
      <c r="Q156" s="114"/>
      <c r="R156" s="114"/>
      <c r="S156" s="123"/>
      <c r="U156"/>
      <c r="V156"/>
      <c r="W156"/>
      <c r="X156"/>
      <c r="Y156"/>
      <c r="Z156"/>
      <c r="AA156"/>
      <c r="AB156"/>
      <c r="AC156"/>
      <c r="AE156"/>
      <c r="AF156"/>
      <c r="AG156"/>
      <c r="AH156"/>
      <c r="AI156"/>
      <c r="AJ156"/>
      <c r="AK156"/>
      <c r="AL156"/>
      <c r="AM156"/>
    </row>
    <row r="157" spans="1:39" ht="11.1" customHeight="1" x14ac:dyDescent="0.25">
      <c r="A157" s="91" t="str">
        <f>Assumptions!$D$12</f>
        <v>Starter Homes</v>
      </c>
      <c r="B157" s="91"/>
      <c r="C157" s="107">
        <f>Assumptions!$D$18</f>
        <v>0.8</v>
      </c>
      <c r="D157" s="119" t="s">
        <v>63</v>
      </c>
      <c r="E157" s="116"/>
      <c r="F157" s="119"/>
      <c r="G157" s="116"/>
      <c r="H157" s="116"/>
      <c r="I157" s="124"/>
      <c r="K157" s="91" t="str">
        <f>Assumptions!$D$12</f>
        <v>Starter Homes</v>
      </c>
      <c r="L157" s="91"/>
      <c r="M157" s="107">
        <f>Assumptions!$D$18</f>
        <v>0.8</v>
      </c>
      <c r="N157" s="119" t="s">
        <v>63</v>
      </c>
      <c r="O157" s="116"/>
      <c r="P157" s="119"/>
      <c r="Q157" s="116"/>
      <c r="R157" s="116"/>
      <c r="S157" s="124"/>
      <c r="U157"/>
      <c r="V157"/>
      <c r="W157"/>
      <c r="X157"/>
      <c r="Y157"/>
      <c r="Z157"/>
      <c r="AA157"/>
      <c r="AB157"/>
      <c r="AC157"/>
      <c r="AE157"/>
      <c r="AF157"/>
      <c r="AG157"/>
      <c r="AH157"/>
      <c r="AI157"/>
      <c r="AJ157"/>
      <c r="AK157"/>
      <c r="AL157"/>
      <c r="AM157"/>
    </row>
    <row r="158" spans="1:39" ht="11.1" customHeight="1" x14ac:dyDescent="0.25">
      <c r="A158" s="117">
        <f>D146*C147*0.3</f>
        <v>0</v>
      </c>
      <c r="B158" s="95" t="s">
        <v>31</v>
      </c>
      <c r="C158" s="125">
        <f>C151</f>
        <v>65</v>
      </c>
      <c r="D158" s="119" t="s">
        <v>7</v>
      </c>
      <c r="E158" s="116">
        <f>E151*C157</f>
        <v>1400</v>
      </c>
      <c r="F158" s="119" t="s">
        <v>6</v>
      </c>
      <c r="G158" s="116"/>
      <c r="H158" s="116"/>
      <c r="I158" s="121">
        <f>A158*C158*E158</f>
        <v>0</v>
      </c>
      <c r="K158" s="117">
        <f>N146*M147*0.3</f>
        <v>0</v>
      </c>
      <c r="L158" s="95" t="s">
        <v>31</v>
      </c>
      <c r="M158" s="125">
        <f>M151</f>
        <v>65</v>
      </c>
      <c r="N158" s="119" t="s">
        <v>7</v>
      </c>
      <c r="O158" s="116">
        <f>O151*M157</f>
        <v>1480</v>
      </c>
      <c r="P158" s="119" t="s">
        <v>6</v>
      </c>
      <c r="Q158" s="116"/>
      <c r="R158" s="116"/>
      <c r="S158" s="121">
        <f>K158*M158*O158</f>
        <v>0</v>
      </c>
      <c r="U158"/>
      <c r="V158"/>
      <c r="W158"/>
      <c r="X158"/>
      <c r="Y158"/>
      <c r="Z158"/>
      <c r="AA158"/>
      <c r="AB158"/>
      <c r="AC158"/>
      <c r="AE158"/>
      <c r="AF158"/>
      <c r="AG158"/>
      <c r="AH158"/>
      <c r="AI158"/>
      <c r="AJ158"/>
      <c r="AK158"/>
      <c r="AL158"/>
      <c r="AM158"/>
    </row>
    <row r="159" spans="1:39" ht="11.1" customHeight="1" x14ac:dyDescent="0.25">
      <c r="A159" s="117">
        <f>D146*C147*0.5</f>
        <v>0</v>
      </c>
      <c r="B159" s="95" t="s">
        <v>64</v>
      </c>
      <c r="C159" s="125">
        <f>C152</f>
        <v>75</v>
      </c>
      <c r="D159" s="119" t="s">
        <v>7</v>
      </c>
      <c r="E159" s="116">
        <f>E152*C157</f>
        <v>1520</v>
      </c>
      <c r="F159" s="119" t="s">
        <v>6</v>
      </c>
      <c r="G159" s="116"/>
      <c r="H159" s="116"/>
      <c r="I159" s="121">
        <f>A159*C159*E159</f>
        <v>0</v>
      </c>
      <c r="K159" s="117">
        <f>N146*M147*0.5</f>
        <v>0</v>
      </c>
      <c r="L159" s="95" t="s">
        <v>64</v>
      </c>
      <c r="M159" s="125">
        <f>M152</f>
        <v>75</v>
      </c>
      <c r="N159" s="119" t="s">
        <v>7</v>
      </c>
      <c r="O159" s="116">
        <f>O152*M157</f>
        <v>1800</v>
      </c>
      <c r="P159" s="119" t="s">
        <v>6</v>
      </c>
      <c r="Q159" s="116"/>
      <c r="R159" s="116"/>
      <c r="S159" s="121">
        <f>K159*M159*O159</f>
        <v>0</v>
      </c>
      <c r="U159"/>
      <c r="V159"/>
      <c r="W159"/>
      <c r="X159"/>
      <c r="Y159"/>
      <c r="Z159"/>
      <c r="AA159"/>
      <c r="AB159"/>
      <c r="AC159"/>
      <c r="AE159"/>
      <c r="AF159"/>
      <c r="AG159"/>
      <c r="AH159"/>
      <c r="AI159"/>
      <c r="AJ159"/>
      <c r="AK159"/>
      <c r="AL159"/>
      <c r="AM159"/>
    </row>
    <row r="160" spans="1:39" ht="11.1" customHeight="1" x14ac:dyDescent="0.25">
      <c r="A160" s="117">
        <f>D146*C147*0.2</f>
        <v>0</v>
      </c>
      <c r="B160" s="95" t="s">
        <v>65</v>
      </c>
      <c r="C160" s="125">
        <f>C153</f>
        <v>90</v>
      </c>
      <c r="D160" s="119" t="s">
        <v>7</v>
      </c>
      <c r="E160" s="116">
        <f>E153*C157</f>
        <v>1480</v>
      </c>
      <c r="F160" s="119" t="s">
        <v>6</v>
      </c>
      <c r="G160" s="116"/>
      <c r="H160" s="116"/>
      <c r="I160" s="121">
        <f>A160*C160*E160</f>
        <v>0</v>
      </c>
      <c r="K160" s="117">
        <f>N146*M147*0.2</f>
        <v>0</v>
      </c>
      <c r="L160" s="95" t="s">
        <v>65</v>
      </c>
      <c r="M160" s="125">
        <f>M153</f>
        <v>90</v>
      </c>
      <c r="N160" s="119" t="s">
        <v>7</v>
      </c>
      <c r="O160" s="116">
        <f>O153*M157</f>
        <v>1760</v>
      </c>
      <c r="P160" s="119" t="s">
        <v>6</v>
      </c>
      <c r="Q160" s="116"/>
      <c r="R160" s="116"/>
      <c r="S160" s="121">
        <f>K160*M160*O160</f>
        <v>0</v>
      </c>
      <c r="U160"/>
      <c r="V160"/>
      <c r="W160"/>
      <c r="X160"/>
      <c r="Y160"/>
      <c r="Z160"/>
      <c r="AA160"/>
      <c r="AB160"/>
      <c r="AC160"/>
      <c r="AE160"/>
      <c r="AF160"/>
      <c r="AG160"/>
      <c r="AH160"/>
      <c r="AI160"/>
      <c r="AJ160"/>
      <c r="AK160"/>
      <c r="AL160"/>
      <c r="AM160"/>
    </row>
    <row r="161" spans="1:39" ht="11.1" customHeight="1" x14ac:dyDescent="0.25">
      <c r="A161" s="126"/>
      <c r="B161" s="114"/>
      <c r="C161" s="127"/>
      <c r="D161" s="122"/>
      <c r="E161" s="114"/>
      <c r="F161" s="122"/>
      <c r="G161" s="114"/>
      <c r="H161" s="114"/>
      <c r="I161" s="128"/>
      <c r="K161" s="126"/>
      <c r="L161" s="114"/>
      <c r="M161" s="127"/>
      <c r="N161" s="122"/>
      <c r="O161" s="114"/>
      <c r="P161" s="122"/>
      <c r="Q161" s="114"/>
      <c r="R161" s="114"/>
      <c r="S161" s="128"/>
      <c r="U161"/>
      <c r="V161"/>
      <c r="W161"/>
      <c r="X161"/>
      <c r="Y161"/>
      <c r="Z161"/>
      <c r="AA161"/>
      <c r="AB161"/>
      <c r="AC161"/>
      <c r="AE161"/>
      <c r="AF161"/>
      <c r="AG161"/>
      <c r="AH161"/>
      <c r="AI161"/>
      <c r="AJ161"/>
      <c r="AK161"/>
      <c r="AL161"/>
      <c r="AM161"/>
    </row>
    <row r="162" spans="1:39" ht="11.1" customHeight="1" x14ac:dyDescent="0.25">
      <c r="A162" s="91" t="str">
        <f>Assumptions!$E$12</f>
        <v>Intermediate</v>
      </c>
      <c r="B162" s="91"/>
      <c r="C162" s="107">
        <f>Assumptions!$E$18</f>
        <v>0.65</v>
      </c>
      <c r="D162" s="119" t="s">
        <v>63</v>
      </c>
      <c r="E162" s="116"/>
      <c r="F162" s="119"/>
      <c r="G162" s="116"/>
      <c r="H162" s="116"/>
      <c r="I162" s="124"/>
      <c r="K162" s="91" t="str">
        <f>Assumptions!$E$12</f>
        <v>Intermediate</v>
      </c>
      <c r="L162" s="91"/>
      <c r="M162" s="107">
        <f>Assumptions!$E$18</f>
        <v>0.65</v>
      </c>
      <c r="N162" s="119" t="s">
        <v>63</v>
      </c>
      <c r="O162" s="116"/>
      <c r="P162" s="119"/>
      <c r="Q162" s="116"/>
      <c r="R162" s="116"/>
      <c r="S162" s="124"/>
      <c r="U162"/>
      <c r="V162"/>
      <c r="W162"/>
      <c r="X162"/>
      <c r="Y162"/>
      <c r="Z162"/>
      <c r="AA162"/>
      <c r="AB162"/>
      <c r="AC162"/>
      <c r="AE162"/>
      <c r="AF162"/>
      <c r="AG162"/>
      <c r="AH162"/>
      <c r="AI162"/>
      <c r="AJ162"/>
      <c r="AK162"/>
      <c r="AL162"/>
      <c r="AM162"/>
    </row>
    <row r="163" spans="1:39" ht="11.1" customHeight="1" x14ac:dyDescent="0.25">
      <c r="A163" s="117">
        <f>D146*E147*0.3</f>
        <v>0</v>
      </c>
      <c r="B163" s="95" t="s">
        <v>31</v>
      </c>
      <c r="C163" s="125">
        <f>C151</f>
        <v>65</v>
      </c>
      <c r="D163" s="119" t="s">
        <v>66</v>
      </c>
      <c r="E163" s="116">
        <f>E151*C162</f>
        <v>1137.5</v>
      </c>
      <c r="F163" s="119" t="s">
        <v>6</v>
      </c>
      <c r="G163" s="116"/>
      <c r="H163" s="116"/>
      <c r="I163" s="121">
        <f>A163*C163*E163</f>
        <v>0</v>
      </c>
      <c r="K163" s="117">
        <f>N146*O147*0.3</f>
        <v>0</v>
      </c>
      <c r="L163" s="95" t="s">
        <v>31</v>
      </c>
      <c r="M163" s="125">
        <f>M151</f>
        <v>65</v>
      </c>
      <c r="N163" s="119" t="s">
        <v>66</v>
      </c>
      <c r="O163" s="116">
        <f>O151*M162</f>
        <v>1202.5</v>
      </c>
      <c r="P163" s="119" t="s">
        <v>6</v>
      </c>
      <c r="Q163" s="116"/>
      <c r="R163" s="116"/>
      <c r="S163" s="121">
        <f>K163*M163*O163</f>
        <v>0</v>
      </c>
      <c r="U163"/>
      <c r="V163"/>
      <c r="W163"/>
      <c r="X163"/>
      <c r="Y163"/>
      <c r="Z163"/>
      <c r="AA163"/>
      <c r="AB163"/>
      <c r="AC163"/>
      <c r="AE163"/>
      <c r="AF163"/>
      <c r="AG163"/>
      <c r="AH163"/>
      <c r="AI163"/>
      <c r="AJ163"/>
      <c r="AK163"/>
      <c r="AL163"/>
      <c r="AM163"/>
    </row>
    <row r="164" spans="1:39" ht="11.1" customHeight="1" x14ac:dyDescent="0.25">
      <c r="A164" s="117">
        <f>D146*E147*0.5</f>
        <v>0</v>
      </c>
      <c r="B164" s="95" t="s">
        <v>64</v>
      </c>
      <c r="C164" s="125">
        <f>C152</f>
        <v>75</v>
      </c>
      <c r="D164" s="119" t="s">
        <v>66</v>
      </c>
      <c r="E164" s="116">
        <f>E152*C162</f>
        <v>1235</v>
      </c>
      <c r="F164" s="119" t="s">
        <v>6</v>
      </c>
      <c r="G164" s="116"/>
      <c r="H164" s="116"/>
      <c r="I164" s="121">
        <f>A164*C164*E164</f>
        <v>0</v>
      </c>
      <c r="K164" s="117">
        <f>N146*O147*0.5</f>
        <v>0</v>
      </c>
      <c r="L164" s="95" t="s">
        <v>64</v>
      </c>
      <c r="M164" s="125">
        <f>M152</f>
        <v>75</v>
      </c>
      <c r="N164" s="119" t="s">
        <v>66</v>
      </c>
      <c r="O164" s="116">
        <f>O152*M162</f>
        <v>1462.5</v>
      </c>
      <c r="P164" s="119" t="s">
        <v>6</v>
      </c>
      <c r="Q164" s="116"/>
      <c r="R164" s="116"/>
      <c r="S164" s="121">
        <f>K164*M164*O164</f>
        <v>0</v>
      </c>
      <c r="U164"/>
      <c r="V164"/>
      <c r="W164"/>
      <c r="X164"/>
      <c r="Y164"/>
      <c r="Z164"/>
      <c r="AA164"/>
      <c r="AB164"/>
      <c r="AC164"/>
      <c r="AE164"/>
      <c r="AF164"/>
      <c r="AG164"/>
      <c r="AH164"/>
      <c r="AI164"/>
      <c r="AJ164"/>
      <c r="AK164"/>
      <c r="AL164"/>
      <c r="AM164"/>
    </row>
    <row r="165" spans="1:39" ht="11.1" customHeight="1" x14ac:dyDescent="0.25">
      <c r="A165" s="117">
        <f>D146*E147*0.2</f>
        <v>0</v>
      </c>
      <c r="B165" s="95" t="s">
        <v>65</v>
      </c>
      <c r="C165" s="125">
        <f>C153</f>
        <v>90</v>
      </c>
      <c r="D165" s="119" t="s">
        <v>66</v>
      </c>
      <c r="E165" s="116">
        <f>E153*C162</f>
        <v>1202.5</v>
      </c>
      <c r="F165" s="119" t="s">
        <v>6</v>
      </c>
      <c r="G165" s="116"/>
      <c r="H165" s="116"/>
      <c r="I165" s="121">
        <f>A165*C165*E165</f>
        <v>0</v>
      </c>
      <c r="K165" s="117">
        <f>N146*O147*0.2</f>
        <v>0</v>
      </c>
      <c r="L165" s="95" t="s">
        <v>65</v>
      </c>
      <c r="M165" s="125">
        <f>M153</f>
        <v>90</v>
      </c>
      <c r="N165" s="119" t="s">
        <v>66</v>
      </c>
      <c r="O165" s="116">
        <f>O153*M162</f>
        <v>1430</v>
      </c>
      <c r="P165" s="119" t="s">
        <v>6</v>
      </c>
      <c r="Q165" s="116"/>
      <c r="R165" s="116"/>
      <c r="S165" s="121">
        <f>K165*M165*O165</f>
        <v>0</v>
      </c>
      <c r="U165"/>
      <c r="V165"/>
      <c r="W165"/>
      <c r="X165"/>
      <c r="Y165"/>
      <c r="Z165"/>
      <c r="AA165"/>
      <c r="AB165"/>
      <c r="AC165"/>
      <c r="AE165"/>
      <c r="AF165"/>
      <c r="AG165"/>
      <c r="AH165"/>
      <c r="AI165"/>
      <c r="AJ165"/>
      <c r="AK165"/>
      <c r="AL165"/>
      <c r="AM165"/>
    </row>
    <row r="166" spans="1:39" ht="11.1" customHeight="1" x14ac:dyDescent="0.25">
      <c r="A166" s="126"/>
      <c r="B166" s="114"/>
      <c r="C166" s="127"/>
      <c r="D166" s="122"/>
      <c r="E166" s="114"/>
      <c r="F166" s="122"/>
      <c r="G166" s="114"/>
      <c r="H166" s="114"/>
      <c r="I166" s="128"/>
      <c r="K166" s="126"/>
      <c r="L166" s="114"/>
      <c r="M166" s="127"/>
      <c r="N166" s="122"/>
      <c r="O166" s="114"/>
      <c r="P166" s="122"/>
      <c r="Q166" s="114"/>
      <c r="R166" s="114"/>
      <c r="S166" s="128"/>
      <c r="U166"/>
      <c r="V166"/>
      <c r="W166"/>
      <c r="X166"/>
      <c r="Y166"/>
      <c r="Z166"/>
      <c r="AA166"/>
      <c r="AB166"/>
      <c r="AC166"/>
      <c r="AE166"/>
      <c r="AF166"/>
      <c r="AG166"/>
      <c r="AH166"/>
      <c r="AI166"/>
      <c r="AJ166"/>
      <c r="AK166"/>
      <c r="AL166"/>
      <c r="AM166"/>
    </row>
    <row r="167" spans="1:39" ht="11.1" customHeight="1" x14ac:dyDescent="0.25">
      <c r="A167" s="91" t="str">
        <f>Assumptions!$F$12</f>
        <v>Afford/Social Rent</v>
      </c>
      <c r="B167" s="91"/>
      <c r="C167" s="107">
        <f>Assumptions!$F$18</f>
        <v>0.48</v>
      </c>
      <c r="D167" s="119" t="s">
        <v>63</v>
      </c>
      <c r="E167" s="116"/>
      <c r="F167" s="119"/>
      <c r="G167" s="116"/>
      <c r="H167" s="116"/>
      <c r="I167" s="124"/>
      <c r="K167" s="91" t="str">
        <f>Assumptions!$F$12</f>
        <v>Afford/Social Rent</v>
      </c>
      <c r="L167" s="91"/>
      <c r="M167" s="107">
        <f>Assumptions!$F$18</f>
        <v>0.48</v>
      </c>
      <c r="N167" s="119" t="s">
        <v>63</v>
      </c>
      <c r="O167" s="116"/>
      <c r="P167" s="119"/>
      <c r="Q167" s="116"/>
      <c r="R167" s="116"/>
      <c r="S167" s="124"/>
      <c r="U167"/>
      <c r="V167"/>
      <c r="W167"/>
      <c r="X167"/>
      <c r="Y167"/>
      <c r="Z167"/>
      <c r="AA167"/>
      <c r="AB167"/>
      <c r="AC167"/>
      <c r="AE167"/>
      <c r="AF167"/>
      <c r="AG167"/>
      <c r="AH167"/>
      <c r="AI167"/>
      <c r="AJ167"/>
      <c r="AK167"/>
      <c r="AL167"/>
      <c r="AM167"/>
    </row>
    <row r="168" spans="1:39" ht="11.1" customHeight="1" x14ac:dyDescent="0.25">
      <c r="A168" s="117">
        <f>D146*G147*0.3</f>
        <v>0</v>
      </c>
      <c r="B168" s="95" t="s">
        <v>31</v>
      </c>
      <c r="C168" s="125">
        <f>C151</f>
        <v>65</v>
      </c>
      <c r="D168" s="119" t="s">
        <v>66</v>
      </c>
      <c r="E168" s="116">
        <f>E151*C167</f>
        <v>840</v>
      </c>
      <c r="F168" s="119" t="s">
        <v>6</v>
      </c>
      <c r="G168" s="116"/>
      <c r="H168" s="116"/>
      <c r="I168" s="121">
        <f>A168*C168*E168</f>
        <v>0</v>
      </c>
      <c r="K168" s="117">
        <f>N146*Q147*0.3</f>
        <v>0</v>
      </c>
      <c r="L168" s="95" t="s">
        <v>31</v>
      </c>
      <c r="M168" s="125">
        <f>M151</f>
        <v>65</v>
      </c>
      <c r="N168" s="119" t="s">
        <v>66</v>
      </c>
      <c r="O168" s="116">
        <f>O151*M167</f>
        <v>888</v>
      </c>
      <c r="P168" s="119" t="s">
        <v>6</v>
      </c>
      <c r="Q168" s="116"/>
      <c r="R168" s="116"/>
      <c r="S168" s="121">
        <f>K168*M168*O168</f>
        <v>0</v>
      </c>
      <c r="U168"/>
      <c r="V168"/>
      <c r="W168"/>
      <c r="X168"/>
      <c r="Y168"/>
      <c r="Z168"/>
      <c r="AA168"/>
      <c r="AB168"/>
      <c r="AC168"/>
      <c r="AE168"/>
      <c r="AF168"/>
      <c r="AG168"/>
      <c r="AH168"/>
      <c r="AI168"/>
      <c r="AJ168"/>
      <c r="AK168"/>
      <c r="AL168"/>
      <c r="AM168"/>
    </row>
    <row r="169" spans="1:39" ht="11.1" customHeight="1" x14ac:dyDescent="0.25">
      <c r="A169" s="117">
        <f>D146*G147*0.5</f>
        <v>0</v>
      </c>
      <c r="B169" s="95" t="s">
        <v>64</v>
      </c>
      <c r="C169" s="125">
        <f>C152</f>
        <v>75</v>
      </c>
      <c r="D169" s="119" t="s">
        <v>66</v>
      </c>
      <c r="E169" s="116">
        <f>E152*C167</f>
        <v>912</v>
      </c>
      <c r="F169" s="119" t="s">
        <v>6</v>
      </c>
      <c r="G169" s="116"/>
      <c r="H169" s="116"/>
      <c r="I169" s="121">
        <f>A169*C169*E169</f>
        <v>0</v>
      </c>
      <c r="K169" s="117">
        <f>N146*Q147*0.5</f>
        <v>0</v>
      </c>
      <c r="L169" s="95" t="s">
        <v>64</v>
      </c>
      <c r="M169" s="125">
        <f>M152</f>
        <v>75</v>
      </c>
      <c r="N169" s="119" t="s">
        <v>66</v>
      </c>
      <c r="O169" s="116">
        <f>O152*M167</f>
        <v>1080</v>
      </c>
      <c r="P169" s="119" t="s">
        <v>6</v>
      </c>
      <c r="Q169" s="116"/>
      <c r="R169" s="116"/>
      <c r="S169" s="121">
        <f>K169*M169*O169</f>
        <v>0</v>
      </c>
      <c r="U169"/>
      <c r="V169"/>
      <c r="W169"/>
      <c r="X169"/>
      <c r="Y169"/>
      <c r="Z169"/>
      <c r="AA169"/>
      <c r="AB169"/>
      <c r="AC169"/>
      <c r="AE169"/>
      <c r="AF169"/>
      <c r="AG169"/>
      <c r="AH169"/>
      <c r="AI169"/>
      <c r="AJ169"/>
      <c r="AK169"/>
      <c r="AL169"/>
      <c r="AM169"/>
    </row>
    <row r="170" spans="1:39" ht="11.1" customHeight="1" x14ac:dyDescent="0.25">
      <c r="A170" s="117">
        <f>D146*G147*0.2</f>
        <v>0</v>
      </c>
      <c r="B170" s="95" t="s">
        <v>65</v>
      </c>
      <c r="C170" s="125">
        <f>C153</f>
        <v>90</v>
      </c>
      <c r="D170" s="119" t="s">
        <v>66</v>
      </c>
      <c r="E170" s="116">
        <f>E153*C167</f>
        <v>888</v>
      </c>
      <c r="F170" s="119" t="s">
        <v>6</v>
      </c>
      <c r="G170" s="116"/>
      <c r="H170" s="116"/>
      <c r="I170" s="121">
        <f>A170*C170*E170</f>
        <v>0</v>
      </c>
      <c r="K170" s="117">
        <f>N146*Q147*0.2</f>
        <v>0</v>
      </c>
      <c r="L170" s="95" t="s">
        <v>65</v>
      </c>
      <c r="M170" s="125">
        <f>M153</f>
        <v>90</v>
      </c>
      <c r="N170" s="119" t="s">
        <v>66</v>
      </c>
      <c r="O170" s="116">
        <f>O153*M167</f>
        <v>1056</v>
      </c>
      <c r="P170" s="119" t="s">
        <v>6</v>
      </c>
      <c r="Q170" s="116"/>
      <c r="R170" s="116"/>
      <c r="S170" s="121">
        <f>K170*M170*O170</f>
        <v>0</v>
      </c>
      <c r="U170"/>
      <c r="V170"/>
      <c r="W170"/>
      <c r="X170"/>
      <c r="Y170"/>
      <c r="Z170"/>
      <c r="AA170"/>
      <c r="AB170"/>
      <c r="AC170"/>
      <c r="AE170"/>
      <c r="AF170"/>
      <c r="AG170"/>
      <c r="AH170"/>
      <c r="AI170"/>
      <c r="AJ170"/>
      <c r="AK170"/>
      <c r="AL170"/>
      <c r="AM170"/>
    </row>
    <row r="171" spans="1:39" ht="11.1" customHeight="1" x14ac:dyDescent="0.25">
      <c r="A171" s="129">
        <f>SUM(A151:A170)</f>
        <v>10</v>
      </c>
      <c r="B171" s="122" t="s">
        <v>67</v>
      </c>
      <c r="C171" s="114"/>
      <c r="D171" s="114"/>
      <c r="E171" s="114"/>
      <c r="F171" s="114"/>
      <c r="G171" s="114"/>
      <c r="H171" s="114"/>
      <c r="I171" s="123"/>
      <c r="K171" s="129">
        <f>SUM(K151:K170)</f>
        <v>10</v>
      </c>
      <c r="L171" s="122" t="s">
        <v>67</v>
      </c>
      <c r="M171" s="114"/>
      <c r="N171" s="114"/>
      <c r="O171" s="114"/>
      <c r="P171" s="114"/>
      <c r="Q171" s="114"/>
      <c r="R171" s="114"/>
      <c r="S171" s="123"/>
      <c r="U171"/>
      <c r="V171"/>
      <c r="W171"/>
      <c r="X171"/>
      <c r="Y171"/>
      <c r="Z171"/>
      <c r="AA171"/>
      <c r="AB171"/>
      <c r="AC171"/>
      <c r="AE171"/>
      <c r="AF171"/>
      <c r="AG171"/>
      <c r="AH171"/>
      <c r="AI171"/>
      <c r="AJ171"/>
      <c r="AK171"/>
      <c r="AL171"/>
      <c r="AM171"/>
    </row>
    <row r="172" spans="1:39" ht="11.1" customHeight="1" x14ac:dyDescent="0.25">
      <c r="A172" s="113" t="s">
        <v>4</v>
      </c>
      <c r="B172" s="114"/>
      <c r="C172" s="114"/>
      <c r="D172" s="114"/>
      <c r="E172" s="114"/>
      <c r="F172" s="114"/>
      <c r="G172" s="114"/>
      <c r="H172" s="114"/>
      <c r="I172" s="130">
        <f>SUM(I151:I170)</f>
        <v>1425000</v>
      </c>
      <c r="K172" s="113" t="s">
        <v>4</v>
      </c>
      <c r="L172" s="114"/>
      <c r="M172" s="114"/>
      <c r="N172" s="114"/>
      <c r="O172" s="114"/>
      <c r="P172" s="114"/>
      <c r="Q172" s="114"/>
      <c r="R172" s="114"/>
      <c r="S172" s="130">
        <f>SUM(S151:S170)</f>
        <v>1687500</v>
      </c>
      <c r="U172"/>
      <c r="V172"/>
      <c r="W172"/>
      <c r="X172"/>
      <c r="Y172"/>
      <c r="Z172"/>
      <c r="AA172"/>
      <c r="AB172"/>
      <c r="AC172"/>
      <c r="AE172"/>
      <c r="AF172"/>
      <c r="AG172"/>
      <c r="AH172"/>
      <c r="AI172"/>
      <c r="AJ172"/>
      <c r="AK172"/>
      <c r="AL172"/>
      <c r="AM172"/>
    </row>
    <row r="173" spans="1:39" ht="11.1" customHeight="1" x14ac:dyDescent="0.25">
      <c r="U173"/>
      <c r="V173"/>
      <c r="W173"/>
      <c r="X173"/>
      <c r="Y173"/>
      <c r="Z173"/>
      <c r="AA173"/>
      <c r="AB173"/>
      <c r="AC173"/>
      <c r="AE173"/>
      <c r="AF173"/>
      <c r="AG173"/>
      <c r="AH173"/>
      <c r="AI173"/>
      <c r="AJ173"/>
      <c r="AK173"/>
      <c r="AL173"/>
      <c r="AM173"/>
    </row>
    <row r="174" spans="1:39" ht="11.1" customHeight="1" x14ac:dyDescent="0.25">
      <c r="A174" s="113" t="s">
        <v>8</v>
      </c>
      <c r="B174" s="114"/>
      <c r="C174" s="114"/>
      <c r="D174" s="114"/>
      <c r="E174" s="114"/>
      <c r="F174" s="114"/>
      <c r="G174" s="114"/>
      <c r="H174" s="114"/>
      <c r="I174" s="128"/>
      <c r="K174" s="113" t="s">
        <v>8</v>
      </c>
      <c r="L174" s="114"/>
      <c r="M174" s="114"/>
      <c r="N174" s="114"/>
      <c r="O174" s="114"/>
      <c r="P174" s="114"/>
      <c r="Q174" s="114"/>
      <c r="R174" s="114"/>
      <c r="S174" s="128"/>
      <c r="U174"/>
      <c r="V174"/>
      <c r="W174"/>
      <c r="X174"/>
      <c r="Y174"/>
      <c r="Z174"/>
      <c r="AA174"/>
      <c r="AB174"/>
      <c r="AC174"/>
      <c r="AE174"/>
      <c r="AF174"/>
      <c r="AG174"/>
      <c r="AH174"/>
      <c r="AI174"/>
      <c r="AJ174"/>
      <c r="AK174"/>
      <c r="AL174"/>
      <c r="AM174"/>
    </row>
    <row r="175" spans="1:39" ht="11.1" customHeight="1" x14ac:dyDescent="0.25">
      <c r="A175" s="90" t="s">
        <v>9</v>
      </c>
      <c r="B175" s="95" t="s">
        <v>31</v>
      </c>
      <c r="C175" s="131"/>
      <c r="D175" s="119"/>
      <c r="E175" s="120"/>
      <c r="F175" s="119"/>
      <c r="G175" s="116"/>
      <c r="H175" s="116"/>
      <c r="I175" s="121"/>
      <c r="K175" s="90" t="s">
        <v>9</v>
      </c>
      <c r="L175" s="95"/>
      <c r="M175" s="131"/>
      <c r="N175" s="119"/>
      <c r="O175" s="120"/>
      <c r="P175" s="119"/>
      <c r="Q175" s="116"/>
      <c r="R175" s="116"/>
      <c r="S175" s="121"/>
      <c r="U175"/>
      <c r="V175"/>
      <c r="W175"/>
      <c r="X175"/>
      <c r="Y175"/>
      <c r="Z175"/>
      <c r="AA175"/>
      <c r="AB175"/>
      <c r="AC175"/>
      <c r="AE175"/>
      <c r="AF175"/>
      <c r="AG175"/>
      <c r="AH175"/>
      <c r="AI175"/>
      <c r="AJ175"/>
      <c r="AK175"/>
      <c r="AL175"/>
      <c r="AM175"/>
    </row>
    <row r="176" spans="1:39" ht="11.1" customHeight="1" x14ac:dyDescent="0.25">
      <c r="A176" s="91"/>
      <c r="B176" s="95" t="s">
        <v>70</v>
      </c>
      <c r="C176" s="131"/>
      <c r="D176" s="119"/>
      <c r="E176" s="120"/>
      <c r="F176" s="119"/>
      <c r="G176" s="116"/>
      <c r="H176" s="116"/>
      <c r="I176" s="121"/>
      <c r="K176" s="91"/>
      <c r="L176" s="95"/>
      <c r="M176" s="131"/>
      <c r="N176" s="119"/>
      <c r="O176" s="120"/>
      <c r="P176" s="119"/>
      <c r="Q176" s="116"/>
      <c r="R176" s="116"/>
      <c r="S176" s="121"/>
      <c r="U176"/>
      <c r="V176"/>
      <c r="W176"/>
      <c r="X176"/>
      <c r="Y176"/>
      <c r="Z176"/>
      <c r="AA176"/>
      <c r="AB176"/>
      <c r="AC176"/>
      <c r="AE176"/>
      <c r="AF176"/>
      <c r="AG176"/>
      <c r="AH176"/>
      <c r="AI176"/>
      <c r="AJ176"/>
      <c r="AK176"/>
      <c r="AL176"/>
      <c r="AM176"/>
    </row>
    <row r="177" spans="1:39" ht="11.1" customHeight="1" x14ac:dyDescent="0.25">
      <c r="A177" s="91"/>
      <c r="B177" s="95" t="s">
        <v>65</v>
      </c>
      <c r="C177" s="131"/>
      <c r="D177" s="119"/>
      <c r="E177" s="120"/>
      <c r="F177" s="119"/>
      <c r="G177" s="116"/>
      <c r="H177" s="116"/>
      <c r="I177" s="121"/>
      <c r="K177" s="91"/>
      <c r="L177" s="95"/>
      <c r="M177" s="131"/>
      <c r="N177" s="119"/>
      <c r="O177" s="120"/>
      <c r="P177" s="119"/>
      <c r="Q177" s="116"/>
      <c r="R177" s="116"/>
      <c r="S177" s="121"/>
      <c r="U177"/>
      <c r="V177"/>
      <c r="W177"/>
      <c r="X177"/>
      <c r="Y177"/>
      <c r="Z177"/>
      <c r="AA177"/>
      <c r="AB177"/>
      <c r="AC177"/>
      <c r="AE177"/>
      <c r="AF177"/>
      <c r="AG177"/>
      <c r="AH177"/>
      <c r="AI177"/>
      <c r="AJ177"/>
      <c r="AK177"/>
      <c r="AL177"/>
      <c r="AM177"/>
    </row>
    <row r="178" spans="1:39" ht="11.1" customHeight="1" x14ac:dyDescent="0.25">
      <c r="A178" s="91"/>
      <c r="B178" s="95" t="s">
        <v>71</v>
      </c>
      <c r="C178" s="131"/>
      <c r="D178" s="119"/>
      <c r="E178" s="120"/>
      <c r="F178" s="119"/>
      <c r="G178" s="116"/>
      <c r="H178" s="116"/>
      <c r="I178" s="121"/>
      <c r="K178" s="91"/>
      <c r="L178" s="95"/>
      <c r="M178" s="131"/>
      <c r="N178" s="119"/>
      <c r="O178" s="120"/>
      <c r="P178" s="119"/>
      <c r="Q178" s="116"/>
      <c r="R178" s="116"/>
      <c r="S178" s="121"/>
      <c r="U178"/>
      <c r="V178"/>
      <c r="W178"/>
      <c r="X178"/>
      <c r="Y178"/>
      <c r="Z178"/>
      <c r="AA178"/>
      <c r="AB178"/>
      <c r="AC178"/>
      <c r="AE178"/>
      <c r="AF178"/>
      <c r="AG178"/>
      <c r="AH178"/>
      <c r="AI178"/>
      <c r="AJ178"/>
      <c r="AK178"/>
      <c r="AL178"/>
      <c r="AM178"/>
    </row>
    <row r="179" spans="1:39" ht="11.1" customHeight="1" x14ac:dyDescent="0.25">
      <c r="A179" s="111"/>
      <c r="B179" s="95" t="s">
        <v>72</v>
      </c>
      <c r="C179" s="131"/>
      <c r="D179" s="119"/>
      <c r="E179" s="120"/>
      <c r="F179" s="119"/>
      <c r="G179" s="133"/>
      <c r="H179" s="134"/>
      <c r="I179" s="121"/>
      <c r="K179" s="111"/>
      <c r="L179" s="95"/>
      <c r="M179" s="131"/>
      <c r="N179" s="119"/>
      <c r="O179" s="120"/>
      <c r="P179" s="119"/>
      <c r="Q179" s="133"/>
      <c r="R179" s="134"/>
      <c r="S179" s="121"/>
      <c r="U179"/>
      <c r="V179"/>
      <c r="W179"/>
      <c r="X179"/>
      <c r="Y179"/>
      <c r="Z179"/>
      <c r="AA179"/>
      <c r="AB179"/>
      <c r="AC179"/>
      <c r="AE179"/>
      <c r="AF179"/>
      <c r="AG179"/>
      <c r="AH179"/>
      <c r="AI179"/>
      <c r="AJ179"/>
      <c r="AK179"/>
      <c r="AL179"/>
      <c r="AM179"/>
    </row>
    <row r="180" spans="1:39" ht="11.1" customHeight="1" x14ac:dyDescent="0.25">
      <c r="A180" s="91"/>
      <c r="B180" s="91"/>
      <c r="C180" s="116"/>
      <c r="D180" s="135"/>
      <c r="E180" s="136"/>
      <c r="F180" s="119"/>
      <c r="G180" s="116"/>
      <c r="H180" s="116"/>
      <c r="I180" s="121"/>
      <c r="K180" s="91"/>
      <c r="L180" s="91"/>
      <c r="M180" s="116"/>
      <c r="N180" s="135"/>
      <c r="O180" s="136"/>
      <c r="P180" s="119"/>
      <c r="Q180" s="116"/>
      <c r="R180" s="116"/>
      <c r="S180" s="121"/>
      <c r="U180"/>
      <c r="V180"/>
      <c r="W180"/>
      <c r="X180"/>
      <c r="Y180"/>
      <c r="Z180"/>
      <c r="AA180"/>
      <c r="AB180"/>
      <c r="AC180"/>
      <c r="AE180"/>
      <c r="AF180"/>
      <c r="AG180"/>
      <c r="AH180"/>
      <c r="AI180"/>
      <c r="AJ180"/>
      <c r="AK180"/>
      <c r="AL180"/>
      <c r="AM180"/>
    </row>
    <row r="181" spans="1:39" ht="11.1" customHeight="1" x14ac:dyDescent="0.25">
      <c r="A181" s="113" t="s">
        <v>10</v>
      </c>
      <c r="B181" s="114"/>
      <c r="C181" s="114"/>
      <c r="D181" s="122"/>
      <c r="E181" s="114"/>
      <c r="F181" s="122"/>
      <c r="G181" s="114"/>
      <c r="H181" s="114"/>
      <c r="I181" s="128"/>
      <c r="K181" s="113" t="s">
        <v>10</v>
      </c>
      <c r="L181" s="114"/>
      <c r="M181" s="114"/>
      <c r="N181" s="122"/>
      <c r="O181" s="114"/>
      <c r="P181" s="122"/>
      <c r="Q181" s="114"/>
      <c r="R181" s="114"/>
      <c r="S181" s="128"/>
      <c r="U181"/>
      <c r="V181"/>
      <c r="W181"/>
      <c r="X181"/>
      <c r="Y181"/>
      <c r="Z181"/>
      <c r="AA181"/>
      <c r="AB181"/>
      <c r="AC181"/>
      <c r="AE181"/>
      <c r="AF181"/>
      <c r="AG181"/>
      <c r="AH181"/>
      <c r="AI181"/>
      <c r="AJ181"/>
      <c r="AK181"/>
      <c r="AL181"/>
      <c r="AM181"/>
    </row>
    <row r="182" spans="1:39" ht="11.1" customHeight="1" x14ac:dyDescent="0.25">
      <c r="A182" s="117">
        <f>A151+A158+A163+A168</f>
        <v>0</v>
      </c>
      <c r="B182" s="95" t="s">
        <v>31</v>
      </c>
      <c r="C182" s="116">
        <f>C151</f>
        <v>65</v>
      </c>
      <c r="D182" s="119" t="s">
        <v>66</v>
      </c>
      <c r="E182" s="120">
        <f>Assumptions!$G$22*Assumptions!$D$22</f>
        <v>1759.4999999999998</v>
      </c>
      <c r="F182" s="119" t="s">
        <v>6</v>
      </c>
      <c r="G182" s="138"/>
      <c r="H182" s="119"/>
      <c r="I182" s="121">
        <f>A182*C182*E182</f>
        <v>0</v>
      </c>
      <c r="K182" s="117">
        <f>K151+K158+K163+K168</f>
        <v>0</v>
      </c>
      <c r="L182" s="95" t="s">
        <v>31</v>
      </c>
      <c r="M182" s="116">
        <f>M151</f>
        <v>65</v>
      </c>
      <c r="N182" s="119" t="s">
        <v>66</v>
      </c>
      <c r="O182" s="120">
        <f>Assumptions!$G$22*Assumptions!$D$22</f>
        <v>1759.4999999999998</v>
      </c>
      <c r="P182" s="119" t="s">
        <v>6</v>
      </c>
      <c r="Q182" s="138"/>
      <c r="R182" s="119"/>
      <c r="S182" s="121">
        <f>K182*M182*O182</f>
        <v>0</v>
      </c>
      <c r="U182"/>
      <c r="V182"/>
      <c r="W182"/>
      <c r="X182"/>
      <c r="Y182"/>
      <c r="Z182"/>
      <c r="AA182"/>
      <c r="AB182"/>
      <c r="AC182"/>
      <c r="AE182"/>
      <c r="AF182"/>
      <c r="AG182"/>
      <c r="AH182"/>
      <c r="AI182"/>
      <c r="AJ182"/>
      <c r="AK182"/>
      <c r="AL182"/>
      <c r="AM182"/>
    </row>
    <row r="183" spans="1:39" ht="11.1" customHeight="1" x14ac:dyDescent="0.25">
      <c r="A183" s="117">
        <f>A152+A159+A164+A169</f>
        <v>10</v>
      </c>
      <c r="B183" s="95" t="s">
        <v>74</v>
      </c>
      <c r="C183" s="116">
        <f>C152</f>
        <v>75</v>
      </c>
      <c r="D183" s="119" t="s">
        <v>66</v>
      </c>
      <c r="E183" s="120">
        <f>Assumptions!$G$23</f>
        <v>1044</v>
      </c>
      <c r="F183" s="119" t="s">
        <v>6</v>
      </c>
      <c r="G183" s="116"/>
      <c r="H183" s="116"/>
      <c r="I183" s="121">
        <f>A183*C183*E183</f>
        <v>783000</v>
      </c>
      <c r="K183" s="117">
        <f>K152+K159+K164+K169</f>
        <v>10</v>
      </c>
      <c r="L183" s="95" t="s">
        <v>74</v>
      </c>
      <c r="M183" s="116">
        <f>M152</f>
        <v>75</v>
      </c>
      <c r="N183" s="119" t="s">
        <v>66</v>
      </c>
      <c r="O183" s="120">
        <f>Assumptions!$G$23</f>
        <v>1044</v>
      </c>
      <c r="P183" s="119" t="s">
        <v>6</v>
      </c>
      <c r="Q183" s="116"/>
      <c r="R183" s="116"/>
      <c r="S183" s="121">
        <f>K183*M183*O183</f>
        <v>783000</v>
      </c>
      <c r="U183"/>
      <c r="V183"/>
      <c r="W183"/>
      <c r="X183"/>
      <c r="Y183"/>
      <c r="Z183"/>
      <c r="AA183"/>
      <c r="AB183"/>
      <c r="AC183"/>
      <c r="AE183"/>
      <c r="AF183"/>
      <c r="AG183"/>
      <c r="AH183"/>
      <c r="AI183"/>
      <c r="AJ183"/>
      <c r="AK183"/>
      <c r="AL183"/>
      <c r="AM183"/>
    </row>
    <row r="184" spans="1:39" ht="11.1" customHeight="1" x14ac:dyDescent="0.25">
      <c r="A184" s="117">
        <f>A153+A160+A165+A170</f>
        <v>0</v>
      </c>
      <c r="B184" s="95" t="s">
        <v>75</v>
      </c>
      <c r="C184" s="116">
        <f>C153</f>
        <v>90</v>
      </c>
      <c r="D184" s="119" t="s">
        <v>7</v>
      </c>
      <c r="E184" s="120">
        <f>Assumptions!$G$24</f>
        <v>1044</v>
      </c>
      <c r="F184" s="119" t="s">
        <v>6</v>
      </c>
      <c r="G184" s="116"/>
      <c r="H184" s="116"/>
      <c r="I184" s="121">
        <f>A184*C184*E184</f>
        <v>0</v>
      </c>
      <c r="K184" s="117">
        <f>K153+K160+K165+K170</f>
        <v>0</v>
      </c>
      <c r="L184" s="95" t="s">
        <v>75</v>
      </c>
      <c r="M184" s="116">
        <f>M153</f>
        <v>90</v>
      </c>
      <c r="N184" s="119" t="s">
        <v>7</v>
      </c>
      <c r="O184" s="120">
        <f>Assumptions!$G$24</f>
        <v>1044</v>
      </c>
      <c r="P184" s="119" t="s">
        <v>6</v>
      </c>
      <c r="Q184" s="116"/>
      <c r="R184" s="116"/>
      <c r="S184" s="121">
        <f>K184*M184*O184</f>
        <v>0</v>
      </c>
      <c r="U184"/>
      <c r="V184"/>
      <c r="W184"/>
      <c r="X184"/>
      <c r="Y184"/>
      <c r="Z184"/>
      <c r="AA184"/>
      <c r="AB184"/>
      <c r="AC184"/>
      <c r="AE184"/>
      <c r="AF184"/>
      <c r="AG184"/>
      <c r="AH184"/>
      <c r="AI184"/>
      <c r="AJ184"/>
      <c r="AK184"/>
      <c r="AL184"/>
      <c r="AM184"/>
    </row>
    <row r="185" spans="1:39" ht="11.1" customHeight="1" x14ac:dyDescent="0.25">
      <c r="A185" s="117">
        <f>A154</f>
        <v>0</v>
      </c>
      <c r="B185" s="95" t="s">
        <v>76</v>
      </c>
      <c r="C185" s="116">
        <f>C154</f>
        <v>120</v>
      </c>
      <c r="D185" s="119" t="s">
        <v>5</v>
      </c>
      <c r="E185" s="120">
        <f>Assumptions!$G$25</f>
        <v>1044</v>
      </c>
      <c r="F185" s="119" t="s">
        <v>6</v>
      </c>
      <c r="G185" s="116"/>
      <c r="H185" s="116"/>
      <c r="I185" s="121">
        <f>A185*C185*E185</f>
        <v>0</v>
      </c>
      <c r="K185" s="117">
        <f>K154</f>
        <v>0</v>
      </c>
      <c r="L185" s="95" t="s">
        <v>76</v>
      </c>
      <c r="M185" s="116">
        <f>M154</f>
        <v>120</v>
      </c>
      <c r="N185" s="119" t="s">
        <v>5</v>
      </c>
      <c r="O185" s="120">
        <f>Assumptions!$G$25</f>
        <v>1044</v>
      </c>
      <c r="P185" s="119" t="s">
        <v>6</v>
      </c>
      <c r="Q185" s="116"/>
      <c r="R185" s="116"/>
      <c r="S185" s="121">
        <f>K185*M185*O185</f>
        <v>0</v>
      </c>
      <c r="U185"/>
      <c r="V185"/>
      <c r="W185"/>
      <c r="X185"/>
      <c r="Y185"/>
      <c r="Z185"/>
      <c r="AA185"/>
      <c r="AB185"/>
      <c r="AC185"/>
      <c r="AE185"/>
      <c r="AF185"/>
      <c r="AG185"/>
      <c r="AH185"/>
      <c r="AI185"/>
      <c r="AJ185"/>
      <c r="AK185"/>
      <c r="AL185"/>
      <c r="AM185"/>
    </row>
    <row r="186" spans="1:39" ht="11.1" customHeight="1" x14ac:dyDescent="0.25">
      <c r="A186" s="117">
        <f>A155</f>
        <v>0</v>
      </c>
      <c r="B186" s="95" t="s">
        <v>77</v>
      </c>
      <c r="C186" s="116">
        <f>C155</f>
        <v>150</v>
      </c>
      <c r="D186" s="119" t="s">
        <v>7</v>
      </c>
      <c r="E186" s="120">
        <f>Assumptions!$G$26</f>
        <v>1044</v>
      </c>
      <c r="F186" s="119" t="s">
        <v>6</v>
      </c>
      <c r="G186" s="116"/>
      <c r="H186" s="116"/>
      <c r="I186" s="121">
        <f>A186*C186*E186</f>
        <v>0</v>
      </c>
      <c r="K186" s="117">
        <f>K155</f>
        <v>0</v>
      </c>
      <c r="L186" s="95" t="s">
        <v>77</v>
      </c>
      <c r="M186" s="116">
        <f>M155</f>
        <v>150</v>
      </c>
      <c r="N186" s="119" t="s">
        <v>7</v>
      </c>
      <c r="O186" s="120">
        <f>Assumptions!$G$26</f>
        <v>1044</v>
      </c>
      <c r="P186" s="119" t="s">
        <v>6</v>
      </c>
      <c r="Q186" s="116"/>
      <c r="R186" s="116"/>
      <c r="S186" s="121">
        <f>K186*M186*O186</f>
        <v>0</v>
      </c>
      <c r="U186"/>
      <c r="V186"/>
      <c r="W186"/>
      <c r="X186"/>
      <c r="Y186"/>
      <c r="Z186"/>
      <c r="AA186"/>
      <c r="AB186"/>
      <c r="AC186"/>
      <c r="AE186"/>
      <c r="AF186"/>
      <c r="AG186"/>
      <c r="AH186"/>
      <c r="AI186"/>
      <c r="AJ186"/>
      <c r="AK186"/>
      <c r="AL186"/>
      <c r="AM186"/>
    </row>
    <row r="187" spans="1:39" ht="11.1" customHeight="1" x14ac:dyDescent="0.25">
      <c r="A187" s="126">
        <f>SUM(A182:A186)</f>
        <v>10</v>
      </c>
      <c r="B187" s="114"/>
      <c r="C187" s="139">
        <f>SUM(A182*C182*G182)+(A183*C183)+(A184*C184)+(A185*C185)+(A186*C186)</f>
        <v>750</v>
      </c>
      <c r="D187" s="122" t="s">
        <v>78</v>
      </c>
      <c r="E187" s="114"/>
      <c r="F187" s="122"/>
      <c r="G187" s="114"/>
      <c r="H187" s="114"/>
      <c r="I187" s="128"/>
      <c r="K187" s="126">
        <f>SUM(K182:K186)</f>
        <v>10</v>
      </c>
      <c r="L187" s="114"/>
      <c r="M187" s="139">
        <f>SUM(K182*M182*Q182)+(K183*M183)+(K184*M184)+(K185*M185)+(K186*M186)</f>
        <v>750</v>
      </c>
      <c r="N187" s="122" t="s">
        <v>78</v>
      </c>
      <c r="O187" s="114"/>
      <c r="P187" s="122"/>
      <c r="Q187" s="114"/>
      <c r="R187" s="114"/>
      <c r="S187" s="128"/>
      <c r="U187"/>
      <c r="V187"/>
      <c r="W187"/>
      <c r="X187"/>
      <c r="Y187"/>
      <c r="Z187"/>
      <c r="AA187"/>
      <c r="AB187"/>
      <c r="AC187"/>
      <c r="AE187"/>
      <c r="AF187"/>
      <c r="AG187"/>
      <c r="AH187"/>
      <c r="AI187"/>
      <c r="AJ187"/>
      <c r="AK187"/>
      <c r="AL187"/>
      <c r="AM187"/>
    </row>
    <row r="188" spans="1:39" ht="11.1" customHeight="1" x14ac:dyDescent="0.25">
      <c r="A188" s="91"/>
      <c r="B188" s="111"/>
      <c r="E188" s="132"/>
      <c r="F188" s="119"/>
      <c r="I188" s="121"/>
      <c r="K188" s="91"/>
      <c r="L188" s="111"/>
      <c r="O188" s="132"/>
      <c r="P188" s="119"/>
      <c r="S188" s="121"/>
      <c r="U188"/>
      <c r="V188"/>
      <c r="W188"/>
      <c r="X188"/>
      <c r="Y188"/>
      <c r="Z188"/>
      <c r="AA188"/>
      <c r="AB188"/>
      <c r="AC188"/>
      <c r="AE188"/>
      <c r="AF188"/>
      <c r="AG188"/>
      <c r="AH188"/>
      <c r="AI188"/>
      <c r="AJ188"/>
      <c r="AK188"/>
      <c r="AL188"/>
      <c r="AM188"/>
    </row>
    <row r="189" spans="1:39" ht="11.1" customHeight="1" x14ac:dyDescent="0.25">
      <c r="A189" s="91" t="s">
        <v>87</v>
      </c>
      <c r="B189" s="91"/>
      <c r="C189" s="116"/>
      <c r="D189" s="116"/>
      <c r="E189" s="140">
        <f>Assumptions!$E$41</f>
        <v>0.08</v>
      </c>
      <c r="F189" s="119" t="s">
        <v>13</v>
      </c>
      <c r="G189" s="116"/>
      <c r="H189" s="116"/>
      <c r="I189" s="121">
        <f>SUM(I182:I186)*E189</f>
        <v>62640</v>
      </c>
      <c r="K189" s="91" t="s">
        <v>87</v>
      </c>
      <c r="L189" s="91"/>
      <c r="M189" s="116"/>
      <c r="N189" s="116"/>
      <c r="O189" s="140">
        <f>Assumptions!$E$41</f>
        <v>0.08</v>
      </c>
      <c r="P189" s="119" t="s">
        <v>13</v>
      </c>
      <c r="Q189" s="116"/>
      <c r="R189" s="116"/>
      <c r="S189" s="121">
        <f>SUM(S182:S186)*O189</f>
        <v>62640</v>
      </c>
      <c r="U189"/>
      <c r="V189"/>
      <c r="W189"/>
      <c r="X189"/>
      <c r="Y189"/>
      <c r="Z189"/>
      <c r="AA189"/>
      <c r="AB189"/>
      <c r="AC189"/>
      <c r="AE189"/>
      <c r="AF189"/>
      <c r="AG189"/>
      <c r="AH189"/>
      <c r="AI189"/>
      <c r="AJ189"/>
      <c r="AK189"/>
      <c r="AL189"/>
      <c r="AM189"/>
    </row>
    <row r="190" spans="1:39" ht="11.1" customHeight="1" x14ac:dyDescent="0.25">
      <c r="A190" s="91" t="s">
        <v>14</v>
      </c>
      <c r="B190" s="91"/>
      <c r="C190" s="116"/>
      <c r="D190" s="116"/>
      <c r="E190" s="140">
        <f>Assumptions!$E$42</f>
        <v>5.0000000000000001E-3</v>
      </c>
      <c r="F190" s="119" t="s">
        <v>15</v>
      </c>
      <c r="G190" s="116"/>
      <c r="H190" s="116"/>
      <c r="I190" s="121">
        <f>I172*E190</f>
        <v>7125</v>
      </c>
      <c r="K190" s="91" t="s">
        <v>14</v>
      </c>
      <c r="L190" s="91"/>
      <c r="M190" s="116"/>
      <c r="N190" s="116"/>
      <c r="O190" s="140">
        <f>Assumptions!$E$42</f>
        <v>5.0000000000000001E-3</v>
      </c>
      <c r="P190" s="119" t="s">
        <v>15</v>
      </c>
      <c r="Q190" s="116"/>
      <c r="R190" s="116"/>
      <c r="S190" s="121">
        <f>S172*O190</f>
        <v>8437.5</v>
      </c>
      <c r="U190"/>
      <c r="V190"/>
      <c r="W190"/>
      <c r="X190"/>
      <c r="Y190"/>
      <c r="Z190"/>
      <c r="AA190"/>
      <c r="AB190"/>
      <c r="AC190"/>
      <c r="AE190"/>
      <c r="AF190"/>
      <c r="AG190"/>
      <c r="AH190"/>
      <c r="AI190"/>
      <c r="AJ190"/>
      <c r="AK190"/>
      <c r="AL190"/>
      <c r="AM190"/>
    </row>
    <row r="191" spans="1:39" ht="11.1" customHeight="1" x14ac:dyDescent="0.25">
      <c r="A191" s="91" t="s">
        <v>16</v>
      </c>
      <c r="B191" s="91"/>
      <c r="C191" s="116"/>
      <c r="D191" s="116"/>
      <c r="E191" s="140">
        <f>Assumptions!$E$43</f>
        <v>1.0999999999999999E-2</v>
      </c>
      <c r="F191" s="119" t="s">
        <v>13</v>
      </c>
      <c r="G191" s="116"/>
      <c r="H191" s="116"/>
      <c r="I191" s="121">
        <f>SUM(I182:I186)*E191</f>
        <v>8613</v>
      </c>
      <c r="K191" s="91" t="s">
        <v>16</v>
      </c>
      <c r="L191" s="91"/>
      <c r="M191" s="116"/>
      <c r="N191" s="116"/>
      <c r="O191" s="140">
        <f>Assumptions!$E$43</f>
        <v>1.0999999999999999E-2</v>
      </c>
      <c r="P191" s="119" t="s">
        <v>13</v>
      </c>
      <c r="Q191" s="116"/>
      <c r="R191" s="116"/>
      <c r="S191" s="121">
        <f>SUM(S182:S186)*O191</f>
        <v>8613</v>
      </c>
      <c r="U191"/>
      <c r="V191"/>
      <c r="W191"/>
      <c r="X191"/>
      <c r="Y191"/>
      <c r="Z191"/>
      <c r="AA191"/>
      <c r="AB191"/>
      <c r="AC191"/>
      <c r="AE191"/>
      <c r="AF191"/>
      <c r="AG191"/>
      <c r="AH191"/>
      <c r="AI191"/>
      <c r="AJ191"/>
      <c r="AK191"/>
      <c r="AL191"/>
      <c r="AM191"/>
    </row>
    <row r="192" spans="1:39" ht="11.1" customHeight="1" x14ac:dyDescent="0.25">
      <c r="A192" s="91" t="s">
        <v>17</v>
      </c>
      <c r="B192" s="91"/>
      <c r="C192" s="116"/>
      <c r="D192" s="116"/>
      <c r="E192" s="140">
        <f>Assumptions!$E$44</f>
        <v>0.02</v>
      </c>
      <c r="F192" s="119" t="s">
        <v>45</v>
      </c>
      <c r="G192" s="116"/>
      <c r="H192" s="116"/>
      <c r="I192" s="121">
        <f>SUM(I151:I155)*E192</f>
        <v>28500</v>
      </c>
      <c r="K192" s="91" t="s">
        <v>17</v>
      </c>
      <c r="L192" s="91"/>
      <c r="M192" s="116"/>
      <c r="N192" s="116"/>
      <c r="O192" s="140">
        <f>Assumptions!$E$44</f>
        <v>0.02</v>
      </c>
      <c r="P192" s="119" t="s">
        <v>45</v>
      </c>
      <c r="Q192" s="116"/>
      <c r="R192" s="116"/>
      <c r="S192" s="121">
        <f>SUM(S151:S155)*O192</f>
        <v>33750</v>
      </c>
      <c r="U192"/>
      <c r="V192"/>
      <c r="W192"/>
      <c r="X192"/>
      <c r="Y192"/>
      <c r="Z192"/>
      <c r="AA192"/>
      <c r="AB192"/>
      <c r="AC192"/>
      <c r="AE192"/>
      <c r="AF192"/>
      <c r="AG192"/>
      <c r="AH192"/>
      <c r="AI192"/>
      <c r="AJ192"/>
      <c r="AK192"/>
      <c r="AL192"/>
      <c r="AM192"/>
    </row>
    <row r="193" spans="1:39" ht="11.1" customHeight="1" x14ac:dyDescent="0.25">
      <c r="A193" s="91" t="s">
        <v>18</v>
      </c>
      <c r="B193" s="91"/>
      <c r="C193" s="141"/>
      <c r="D193" s="116"/>
      <c r="E193" s="140">
        <f>Assumptions!$E$45</f>
        <v>0.05</v>
      </c>
      <c r="F193" s="119" t="s">
        <v>13</v>
      </c>
      <c r="G193" s="116"/>
      <c r="H193" s="116"/>
      <c r="I193" s="121">
        <f>SUM(I182:I188)*E193</f>
        <v>39150</v>
      </c>
      <c r="K193" s="91" t="s">
        <v>18</v>
      </c>
      <c r="L193" s="91"/>
      <c r="M193" s="141"/>
      <c r="N193" s="116"/>
      <c r="O193" s="140">
        <f>Assumptions!$E$45</f>
        <v>0.05</v>
      </c>
      <c r="P193" s="119" t="s">
        <v>13</v>
      </c>
      <c r="Q193" s="116"/>
      <c r="R193" s="116"/>
      <c r="S193" s="121">
        <f>SUM(S182:S188)*O193</f>
        <v>39150</v>
      </c>
      <c r="U193"/>
      <c r="V193"/>
      <c r="W193"/>
      <c r="X193"/>
      <c r="Y193"/>
      <c r="Z193"/>
      <c r="AA193"/>
      <c r="AB193"/>
      <c r="AC193"/>
      <c r="AE193"/>
      <c r="AF193"/>
      <c r="AG193"/>
      <c r="AH193"/>
      <c r="AI193"/>
      <c r="AJ193"/>
      <c r="AK193"/>
      <c r="AL193"/>
      <c r="AM193"/>
    </row>
    <row r="194" spans="1:39" ht="11.1" customHeight="1" x14ac:dyDescent="0.25">
      <c r="A194" s="91"/>
      <c r="B194" s="111"/>
      <c r="E194" s="142"/>
      <c r="F194" s="119"/>
      <c r="I194" s="124"/>
      <c r="K194" s="91"/>
      <c r="L194" s="111"/>
      <c r="O194" s="142"/>
      <c r="P194" s="119"/>
      <c r="S194" s="124"/>
      <c r="U194"/>
      <c r="V194"/>
      <c r="W194"/>
      <c r="X194"/>
      <c r="Y194"/>
      <c r="Z194"/>
      <c r="AA194"/>
      <c r="AB194"/>
      <c r="AC194"/>
      <c r="AE194"/>
      <c r="AF194"/>
      <c r="AG194"/>
      <c r="AH194"/>
      <c r="AI194"/>
      <c r="AJ194"/>
      <c r="AK194"/>
      <c r="AL194"/>
      <c r="AM194"/>
    </row>
    <row r="195" spans="1:39" ht="11.1" customHeight="1" x14ac:dyDescent="0.25">
      <c r="A195" s="91" t="s">
        <v>88</v>
      </c>
      <c r="B195" s="91"/>
      <c r="C195" s="136">
        <f>Assumptions!$C$47</f>
        <v>0.05</v>
      </c>
      <c r="D195" s="132">
        <f>Assumptions!$D$47</f>
        <v>12</v>
      </c>
      <c r="E195" s="119" t="s">
        <v>21</v>
      </c>
      <c r="F195" s="116"/>
      <c r="G195" s="132">
        <f>Assumptions!$G$47</f>
        <v>6</v>
      </c>
      <c r="H195" s="119" t="s">
        <v>79</v>
      </c>
      <c r="I195" s="121">
        <f>(((SUM(I175:I180)*POWER((1+C195/12),((D195+G195)/12)*12))-SUM(I175:I180))      +           ((((SUM(I182:I194)*POWER((1+C195/12),((D195+G195)/12)*12))-SUM(I182:I194))*0.5)))</f>
        <v>36100.268010867178</v>
      </c>
      <c r="K195" s="91" t="s">
        <v>88</v>
      </c>
      <c r="L195" s="91"/>
      <c r="M195" s="136">
        <f>Assumptions!$C$47</f>
        <v>0.05</v>
      </c>
      <c r="N195" s="132">
        <f>Assumptions!$D$47</f>
        <v>12</v>
      </c>
      <c r="O195" s="119" t="s">
        <v>21</v>
      </c>
      <c r="P195" s="116"/>
      <c r="Q195" s="132">
        <f>Assumptions!$G$47</f>
        <v>6</v>
      </c>
      <c r="R195" s="119" t="s">
        <v>79</v>
      </c>
      <c r="S195" s="121">
        <f>(((SUM(S175:S180)*POWER((1+M195/12),((N195+Q195)/12)*12))-SUM(S175:S180))      +           ((((SUM(S182:S194)*POWER((1+M195/12),((N195+Q195)/12)*12))-SUM(S182:S194))*0.5)))</f>
        <v>36355.27432803018</v>
      </c>
      <c r="U195"/>
      <c r="V195"/>
      <c r="W195"/>
      <c r="X195"/>
      <c r="Y195"/>
      <c r="Z195"/>
      <c r="AA195"/>
      <c r="AB195"/>
      <c r="AC195"/>
      <c r="AE195"/>
      <c r="AF195"/>
      <c r="AG195"/>
      <c r="AH195"/>
      <c r="AI195"/>
      <c r="AJ195"/>
      <c r="AK195"/>
      <c r="AL195"/>
      <c r="AM195"/>
    </row>
    <row r="196" spans="1:39" ht="11.1" customHeight="1" x14ac:dyDescent="0.25">
      <c r="A196" s="91" t="s">
        <v>22</v>
      </c>
      <c r="B196" s="91"/>
      <c r="C196" s="136">
        <f>Assumptions!$C$48</f>
        <v>0.01</v>
      </c>
      <c r="D196" s="119" t="s">
        <v>23</v>
      </c>
      <c r="E196" s="116"/>
      <c r="F196" s="116"/>
      <c r="G196" s="116"/>
      <c r="H196" s="116"/>
      <c r="I196" s="121">
        <f>SUM(I175:I193)*C196</f>
        <v>9290.2800000000007</v>
      </c>
      <c r="K196" s="91" t="s">
        <v>22</v>
      </c>
      <c r="L196" s="91"/>
      <c r="M196" s="136">
        <f>Assumptions!$C$48</f>
        <v>0.01</v>
      </c>
      <c r="N196" s="119" t="s">
        <v>23</v>
      </c>
      <c r="O196" s="116"/>
      <c r="P196" s="116"/>
      <c r="Q196" s="116"/>
      <c r="R196" s="116"/>
      <c r="S196" s="121">
        <f>SUM(S175:S193)*M196</f>
        <v>9355.9050000000007</v>
      </c>
      <c r="U196"/>
      <c r="V196"/>
      <c r="W196"/>
      <c r="X196"/>
      <c r="Y196"/>
      <c r="Z196"/>
      <c r="AA196"/>
      <c r="AB196"/>
      <c r="AC196"/>
      <c r="AE196"/>
      <c r="AF196"/>
      <c r="AG196"/>
      <c r="AH196"/>
      <c r="AI196"/>
      <c r="AJ196"/>
      <c r="AK196"/>
      <c r="AL196"/>
      <c r="AM196"/>
    </row>
    <row r="197" spans="1:39" ht="11.1" customHeight="1" x14ac:dyDescent="0.25">
      <c r="A197" s="91" t="s">
        <v>24</v>
      </c>
      <c r="B197" s="91"/>
      <c r="C197" s="133" t="s">
        <v>104</v>
      </c>
      <c r="D197" s="136">
        <f>Assumptions!$D$49</f>
        <v>0.2</v>
      </c>
      <c r="E197" s="119" t="s">
        <v>25</v>
      </c>
      <c r="F197" s="133"/>
      <c r="G197" s="158"/>
      <c r="H197" s="119"/>
      <c r="I197" s="121">
        <f>SUM(I151:I155)*D197+SUM(I158:I170)*G197</f>
        <v>285000</v>
      </c>
      <c r="K197" s="91" t="s">
        <v>24</v>
      </c>
      <c r="L197" s="91"/>
      <c r="M197" s="133" t="s">
        <v>104</v>
      </c>
      <c r="N197" s="136">
        <f>Assumptions!$D$49</f>
        <v>0.2</v>
      </c>
      <c r="O197" s="119" t="s">
        <v>25</v>
      </c>
      <c r="P197" s="133"/>
      <c r="Q197" s="158"/>
      <c r="R197" s="119"/>
      <c r="S197" s="121">
        <f>SUM(S151:S155)*N197+SUM(S158:S170)*Q197</f>
        <v>337500</v>
      </c>
      <c r="U197"/>
      <c r="V197"/>
      <c r="W197"/>
      <c r="X197"/>
      <c r="Y197"/>
      <c r="Z197"/>
      <c r="AA197"/>
      <c r="AB197"/>
      <c r="AC197"/>
      <c r="AE197"/>
      <c r="AF197"/>
      <c r="AG197"/>
      <c r="AH197"/>
      <c r="AI197"/>
      <c r="AJ197"/>
      <c r="AK197"/>
      <c r="AL197"/>
      <c r="AM197"/>
    </row>
    <row r="198" spans="1:39" ht="11.1" customHeight="1" x14ac:dyDescent="0.25">
      <c r="A198" s="114"/>
      <c r="B198" s="114"/>
      <c r="C198" s="114"/>
      <c r="D198" s="114"/>
      <c r="E198" s="114"/>
      <c r="F198" s="114"/>
      <c r="G198" s="114"/>
      <c r="H198" s="114"/>
      <c r="I198" s="128"/>
      <c r="K198" s="114"/>
      <c r="L198" s="114"/>
      <c r="M198" s="114"/>
      <c r="N198" s="114"/>
      <c r="O198" s="114"/>
      <c r="P198" s="114"/>
      <c r="Q198" s="114"/>
      <c r="R198" s="114"/>
      <c r="S198" s="128"/>
      <c r="U198"/>
      <c r="V198"/>
      <c r="W198"/>
      <c r="X198"/>
      <c r="Y198"/>
      <c r="Z198"/>
      <c r="AA198"/>
      <c r="AB198"/>
      <c r="AC198"/>
      <c r="AE198"/>
      <c r="AF198"/>
      <c r="AG198"/>
      <c r="AH198"/>
      <c r="AI198"/>
      <c r="AJ198"/>
      <c r="AK198"/>
      <c r="AL198"/>
      <c r="AM198"/>
    </row>
    <row r="199" spans="1:39" ht="11.1" customHeight="1" x14ac:dyDescent="0.25">
      <c r="A199" s="113" t="s">
        <v>26</v>
      </c>
      <c r="B199" s="114"/>
      <c r="C199" s="114"/>
      <c r="D199" s="114"/>
      <c r="E199" s="114"/>
      <c r="F199" s="114"/>
      <c r="G199" s="114"/>
      <c r="H199" s="114"/>
      <c r="I199" s="130">
        <f>SUM(I175:I198)</f>
        <v>1259418.5480108671</v>
      </c>
      <c r="K199" s="113" t="s">
        <v>26</v>
      </c>
      <c r="L199" s="114"/>
      <c r="M199" s="114"/>
      <c r="N199" s="114"/>
      <c r="O199" s="114"/>
      <c r="P199" s="114"/>
      <c r="Q199" s="114"/>
      <c r="R199" s="114"/>
      <c r="S199" s="130">
        <f>SUM(S175:S198)</f>
        <v>1318801.6793280302</v>
      </c>
      <c r="U199"/>
      <c r="V199"/>
      <c r="W199"/>
      <c r="X199"/>
      <c r="Y199"/>
      <c r="Z199"/>
      <c r="AA199"/>
      <c r="AB199"/>
      <c r="AC199"/>
      <c r="AE199"/>
      <c r="AF199"/>
      <c r="AG199"/>
      <c r="AH199"/>
      <c r="AI199"/>
      <c r="AJ199"/>
      <c r="AK199"/>
      <c r="AL199"/>
      <c r="AM199"/>
    </row>
    <row r="200" spans="1:39" ht="11.1" customHeight="1" x14ac:dyDescent="0.25">
      <c r="A200" s="116"/>
      <c r="B200" s="116"/>
      <c r="C200" s="116"/>
      <c r="D200" s="116"/>
      <c r="E200" s="116"/>
      <c r="F200" s="116"/>
      <c r="G200" s="116"/>
      <c r="H200" s="116"/>
      <c r="I200" s="143"/>
      <c r="K200" s="116"/>
      <c r="L200" s="116"/>
      <c r="M200" s="116"/>
      <c r="N200" s="116"/>
      <c r="O200" s="116"/>
      <c r="P200" s="116"/>
      <c r="Q200" s="116"/>
      <c r="R200" s="116"/>
      <c r="S200" s="143"/>
      <c r="U200"/>
      <c r="V200"/>
      <c r="W200"/>
      <c r="X200"/>
      <c r="Y200"/>
      <c r="Z200"/>
      <c r="AA200"/>
      <c r="AB200"/>
      <c r="AC200"/>
      <c r="AE200"/>
      <c r="AF200"/>
      <c r="AG200"/>
      <c r="AH200"/>
      <c r="AI200"/>
      <c r="AJ200"/>
      <c r="AK200"/>
      <c r="AL200"/>
      <c r="AM200"/>
    </row>
    <row r="201" spans="1:39" ht="11.1" customHeight="1" x14ac:dyDescent="0.25">
      <c r="A201" s="144" t="s">
        <v>107</v>
      </c>
      <c r="B201" s="145"/>
      <c r="C201" s="145"/>
      <c r="D201" s="145"/>
      <c r="E201" s="145"/>
      <c r="F201" s="145"/>
      <c r="G201" s="145"/>
      <c r="H201" s="145"/>
      <c r="I201" s="146">
        <f>I172-I199</f>
        <v>165581.45198913291</v>
      </c>
      <c r="K201" s="144" t="s">
        <v>107</v>
      </c>
      <c r="L201" s="145"/>
      <c r="M201" s="145"/>
      <c r="N201" s="145"/>
      <c r="O201" s="145"/>
      <c r="P201" s="145"/>
      <c r="Q201" s="145"/>
      <c r="R201" s="145"/>
      <c r="S201" s="146">
        <f>S172-S199</f>
        <v>368698.32067196979</v>
      </c>
      <c r="U201"/>
      <c r="V201"/>
      <c r="W201"/>
      <c r="X201"/>
      <c r="Y201"/>
      <c r="Z201"/>
      <c r="AA201"/>
      <c r="AB201"/>
      <c r="AC201"/>
      <c r="AE201"/>
      <c r="AF201"/>
      <c r="AG201"/>
      <c r="AH201"/>
      <c r="AI201"/>
      <c r="AJ201"/>
      <c r="AK201"/>
      <c r="AL201"/>
      <c r="AM201"/>
    </row>
    <row r="202" spans="1:39" ht="11.1" customHeight="1" x14ac:dyDescent="0.25">
      <c r="A202" s="144" t="s">
        <v>108</v>
      </c>
      <c r="B202" s="145"/>
      <c r="C202" s="145"/>
      <c r="D202" s="145"/>
      <c r="E202" s="145"/>
      <c r="F202" s="145"/>
      <c r="G202" s="145"/>
      <c r="H202" s="145"/>
      <c r="I202" s="146">
        <f>I201/F145</f>
        <v>662325.80795653164</v>
      </c>
      <c r="K202" s="144" t="s">
        <v>108</v>
      </c>
      <c r="L202" s="145"/>
      <c r="M202" s="145"/>
      <c r="N202" s="145"/>
      <c r="O202" s="145"/>
      <c r="P202" s="145"/>
      <c r="Q202" s="145"/>
      <c r="R202" s="145"/>
      <c r="S202" s="146">
        <f>S201/P145</f>
        <v>1474793.2826878792</v>
      </c>
      <c r="U202"/>
      <c r="V202"/>
      <c r="W202"/>
      <c r="X202"/>
      <c r="Y202"/>
      <c r="Z202"/>
      <c r="AA202"/>
      <c r="AB202"/>
      <c r="AC202"/>
      <c r="AE202"/>
      <c r="AF202"/>
      <c r="AG202"/>
      <c r="AH202"/>
      <c r="AI202"/>
      <c r="AJ202"/>
      <c r="AK202"/>
      <c r="AL202"/>
      <c r="AM202"/>
    </row>
    <row r="203" spans="1:39" ht="11.1" customHeight="1" x14ac:dyDescent="0.25">
      <c r="U203"/>
      <c r="V203"/>
      <c r="W203"/>
      <c r="X203"/>
      <c r="Y203"/>
      <c r="Z203"/>
      <c r="AA203"/>
      <c r="AB203"/>
      <c r="AC203"/>
      <c r="AE203"/>
      <c r="AF203"/>
      <c r="AG203"/>
      <c r="AH203"/>
      <c r="AI203"/>
      <c r="AJ203"/>
      <c r="AK203"/>
      <c r="AL203"/>
      <c r="AM203"/>
    </row>
    <row r="204" spans="1:39" ht="11.1" customHeight="1" x14ac:dyDescent="0.25">
      <c r="U204"/>
      <c r="V204"/>
      <c r="W204"/>
      <c r="X204"/>
      <c r="Y204"/>
      <c r="Z204"/>
      <c r="AA204"/>
      <c r="AB204"/>
      <c r="AC204"/>
      <c r="AE204"/>
      <c r="AF204"/>
      <c r="AG204"/>
      <c r="AH204"/>
      <c r="AI204"/>
      <c r="AJ204"/>
      <c r="AK204"/>
      <c r="AL204"/>
      <c r="AM204"/>
    </row>
    <row r="205" spans="1:39" ht="11.1" customHeight="1" x14ac:dyDescent="0.25">
      <c r="U205"/>
      <c r="V205"/>
      <c r="W205"/>
      <c r="X205"/>
      <c r="Y205"/>
      <c r="Z205"/>
      <c r="AA205"/>
      <c r="AB205"/>
      <c r="AC205"/>
      <c r="AE205"/>
      <c r="AF205"/>
      <c r="AG205"/>
      <c r="AH205"/>
      <c r="AI205"/>
      <c r="AJ205"/>
      <c r="AK205"/>
      <c r="AL205"/>
      <c r="AM205"/>
    </row>
    <row r="206" spans="1:39" ht="11.1" customHeight="1" x14ac:dyDescent="0.25">
      <c r="AE206"/>
      <c r="AF206"/>
      <c r="AG206"/>
      <c r="AH206"/>
      <c r="AI206"/>
      <c r="AJ206"/>
      <c r="AK206"/>
      <c r="AL206"/>
      <c r="AM206"/>
    </row>
    <row r="207" spans="1:39" ht="11.1" customHeight="1" x14ac:dyDescent="0.25">
      <c r="AE207"/>
      <c r="AF207"/>
      <c r="AG207"/>
      <c r="AH207"/>
      <c r="AI207"/>
      <c r="AJ207"/>
      <c r="AK207"/>
      <c r="AL207"/>
      <c r="AM207"/>
    </row>
    <row r="208" spans="1:39" ht="11.1" customHeight="1" x14ac:dyDescent="0.25">
      <c r="AE208"/>
      <c r="AF208"/>
      <c r="AG208"/>
      <c r="AH208"/>
      <c r="AI208"/>
      <c r="AJ208"/>
      <c r="AK208"/>
      <c r="AL208"/>
      <c r="AM208"/>
    </row>
    <row r="209" spans="31:39" ht="11.1" customHeight="1" x14ac:dyDescent="0.25">
      <c r="AE209"/>
      <c r="AF209"/>
      <c r="AG209"/>
      <c r="AH209"/>
      <c r="AI209"/>
      <c r="AJ209"/>
      <c r="AK209"/>
      <c r="AL209"/>
      <c r="AM209"/>
    </row>
    <row r="210" spans="31:39" ht="11.1" customHeight="1" x14ac:dyDescent="0.25">
      <c r="AE210"/>
      <c r="AF210"/>
      <c r="AG210"/>
      <c r="AH210"/>
      <c r="AI210"/>
      <c r="AJ210"/>
      <c r="AK210"/>
      <c r="AL210"/>
      <c r="AM210"/>
    </row>
    <row r="211" spans="31:39" ht="11.1" customHeight="1" x14ac:dyDescent="0.25">
      <c r="AE211"/>
      <c r="AF211"/>
      <c r="AG211"/>
      <c r="AH211"/>
      <c r="AI211"/>
      <c r="AJ211"/>
      <c r="AK211"/>
      <c r="AL211"/>
      <c r="AM211"/>
    </row>
    <row r="212" spans="31:39" ht="11.1" customHeight="1" x14ac:dyDescent="0.25">
      <c r="AE212"/>
      <c r="AF212"/>
      <c r="AG212"/>
      <c r="AH212"/>
      <c r="AI212"/>
      <c r="AJ212"/>
      <c r="AK212"/>
      <c r="AL212"/>
      <c r="AM212"/>
    </row>
    <row r="213" spans="31:39" ht="11.1" customHeight="1" x14ac:dyDescent="0.25">
      <c r="AE213"/>
      <c r="AF213"/>
      <c r="AG213"/>
      <c r="AH213"/>
      <c r="AI213"/>
      <c r="AJ213"/>
      <c r="AK213"/>
      <c r="AL213"/>
      <c r="AM213"/>
    </row>
    <row r="214" spans="31:39" ht="11.1" customHeight="1" x14ac:dyDescent="0.25">
      <c r="AE214"/>
      <c r="AF214"/>
      <c r="AG214"/>
      <c r="AH214"/>
      <c r="AI214"/>
      <c r="AJ214"/>
      <c r="AK214"/>
      <c r="AL214"/>
      <c r="AM214"/>
    </row>
    <row r="215" spans="31:39" ht="11.1" customHeight="1" x14ac:dyDescent="0.25">
      <c r="AE215"/>
      <c r="AF215"/>
      <c r="AG215"/>
      <c r="AH215"/>
      <c r="AI215"/>
      <c r="AJ215"/>
      <c r="AK215"/>
      <c r="AL215"/>
      <c r="AM215"/>
    </row>
    <row r="216" spans="31:39" ht="11.1" customHeight="1" x14ac:dyDescent="0.25">
      <c r="AE216"/>
      <c r="AF216"/>
      <c r="AG216"/>
      <c r="AH216"/>
      <c r="AI216"/>
      <c r="AJ216"/>
      <c r="AK216"/>
      <c r="AL216"/>
      <c r="AM216"/>
    </row>
    <row r="217" spans="31:39" ht="11.1" customHeight="1" x14ac:dyDescent="0.25">
      <c r="AE217"/>
      <c r="AF217"/>
      <c r="AG217"/>
      <c r="AH217"/>
      <c r="AI217"/>
      <c r="AJ217"/>
      <c r="AK217"/>
      <c r="AL217"/>
      <c r="AM217"/>
    </row>
    <row r="218" spans="31:39" ht="11.1" customHeight="1" x14ac:dyDescent="0.25">
      <c r="AE218"/>
      <c r="AF218"/>
      <c r="AG218"/>
      <c r="AH218"/>
      <c r="AI218"/>
      <c r="AJ218"/>
      <c r="AK218"/>
      <c r="AL218"/>
      <c r="AM218"/>
    </row>
    <row r="219" spans="31:39" ht="11.1" customHeight="1" x14ac:dyDescent="0.25">
      <c r="AE219"/>
      <c r="AF219"/>
      <c r="AG219"/>
      <c r="AH219"/>
      <c r="AI219"/>
      <c r="AJ219"/>
      <c r="AK219"/>
      <c r="AL219"/>
      <c r="AM219"/>
    </row>
    <row r="220" spans="31:39" ht="11.1" customHeight="1" x14ac:dyDescent="0.25">
      <c r="AE220"/>
      <c r="AF220"/>
      <c r="AG220"/>
      <c r="AH220"/>
      <c r="AI220"/>
      <c r="AJ220"/>
      <c r="AK220"/>
      <c r="AL220"/>
      <c r="AM220"/>
    </row>
    <row r="221" spans="31:39" ht="11.1" customHeight="1" x14ac:dyDescent="0.25">
      <c r="AE221"/>
      <c r="AF221"/>
      <c r="AG221"/>
      <c r="AH221"/>
      <c r="AI221"/>
      <c r="AJ221"/>
      <c r="AK221"/>
      <c r="AL221"/>
      <c r="AM221"/>
    </row>
    <row r="222" spans="31:39" ht="11.1" customHeight="1" x14ac:dyDescent="0.25">
      <c r="AE222"/>
      <c r="AF222"/>
      <c r="AG222"/>
      <c r="AH222"/>
      <c r="AI222"/>
      <c r="AJ222"/>
      <c r="AK222"/>
      <c r="AL222"/>
      <c r="AM222"/>
    </row>
    <row r="223" spans="31:39" ht="11.1" customHeight="1" x14ac:dyDescent="0.25">
      <c r="AE223"/>
      <c r="AF223"/>
      <c r="AG223"/>
      <c r="AH223"/>
      <c r="AI223"/>
      <c r="AJ223"/>
      <c r="AK223"/>
      <c r="AL223"/>
      <c r="AM223"/>
    </row>
    <row r="224" spans="31:39" ht="11.1" customHeight="1" x14ac:dyDescent="0.25">
      <c r="AE224"/>
      <c r="AF224"/>
      <c r="AG224"/>
      <c r="AH224"/>
      <c r="AI224"/>
      <c r="AJ224"/>
      <c r="AK224"/>
      <c r="AL224"/>
      <c r="AM224"/>
    </row>
    <row r="225" spans="31:39" ht="11.1" customHeight="1" x14ac:dyDescent="0.25">
      <c r="AE225"/>
      <c r="AF225"/>
      <c r="AG225"/>
      <c r="AH225"/>
      <c r="AI225"/>
      <c r="AJ225"/>
      <c r="AK225"/>
      <c r="AL225"/>
      <c r="AM225"/>
    </row>
    <row r="226" spans="31:39" ht="11.1" customHeight="1" x14ac:dyDescent="0.25">
      <c r="AE226"/>
      <c r="AF226"/>
      <c r="AG226"/>
      <c r="AH226"/>
      <c r="AI226"/>
      <c r="AJ226"/>
      <c r="AK226"/>
      <c r="AL226"/>
      <c r="AM226"/>
    </row>
    <row r="227" spans="31:39" ht="11.1" customHeight="1" x14ac:dyDescent="0.25">
      <c r="AE227"/>
      <c r="AF227"/>
      <c r="AG227"/>
      <c r="AH227"/>
      <c r="AI227"/>
      <c r="AJ227"/>
      <c r="AK227"/>
      <c r="AL227"/>
      <c r="AM227"/>
    </row>
    <row r="228" spans="31:39" ht="11.1" customHeight="1" x14ac:dyDescent="0.25">
      <c r="AE228"/>
      <c r="AF228"/>
      <c r="AG228"/>
      <c r="AH228"/>
      <c r="AI228"/>
      <c r="AJ228"/>
      <c r="AK228"/>
      <c r="AL228"/>
      <c r="AM228"/>
    </row>
    <row r="229" spans="31:39" ht="11.1" customHeight="1" x14ac:dyDescent="0.25">
      <c r="AE229"/>
      <c r="AF229"/>
      <c r="AG229"/>
      <c r="AH229"/>
      <c r="AI229"/>
      <c r="AJ229"/>
      <c r="AK229"/>
      <c r="AL229"/>
      <c r="AM229"/>
    </row>
    <row r="230" spans="31:39" ht="11.1" customHeight="1" x14ac:dyDescent="0.25">
      <c r="AE230"/>
      <c r="AF230"/>
      <c r="AG230"/>
      <c r="AH230"/>
      <c r="AI230"/>
      <c r="AJ230"/>
      <c r="AK230"/>
      <c r="AL230"/>
      <c r="AM230"/>
    </row>
    <row r="231" spans="31:39" ht="11.1" customHeight="1" x14ac:dyDescent="0.25">
      <c r="AE231"/>
      <c r="AF231"/>
      <c r="AG231"/>
      <c r="AH231"/>
      <c r="AI231"/>
      <c r="AJ231"/>
      <c r="AK231"/>
      <c r="AL231"/>
      <c r="AM231"/>
    </row>
    <row r="232" spans="31:39" ht="11.1" customHeight="1" x14ac:dyDescent="0.25">
      <c r="AE232"/>
      <c r="AF232"/>
      <c r="AG232"/>
      <c r="AH232"/>
      <c r="AI232"/>
      <c r="AJ232"/>
      <c r="AK232"/>
      <c r="AL232"/>
      <c r="AM232"/>
    </row>
    <row r="233" spans="31:39" ht="11.1" customHeight="1" x14ac:dyDescent="0.25">
      <c r="AE233"/>
      <c r="AF233"/>
      <c r="AG233"/>
      <c r="AH233"/>
      <c r="AI233"/>
      <c r="AJ233"/>
      <c r="AK233"/>
      <c r="AL233"/>
      <c r="AM233"/>
    </row>
    <row r="234" spans="31:39" ht="11.1" customHeight="1" x14ac:dyDescent="0.25">
      <c r="AE234"/>
      <c r="AF234"/>
      <c r="AG234"/>
      <c r="AH234"/>
      <c r="AI234"/>
      <c r="AJ234"/>
      <c r="AK234"/>
      <c r="AL234"/>
      <c r="AM234"/>
    </row>
    <row r="235" spans="31:39" ht="11.1" customHeight="1" x14ac:dyDescent="0.25">
      <c r="AE235"/>
      <c r="AF235"/>
      <c r="AG235"/>
      <c r="AH235"/>
      <c r="AI235"/>
      <c r="AJ235"/>
      <c r="AK235"/>
      <c r="AL235"/>
      <c r="AM235"/>
    </row>
    <row r="236" spans="31:39" ht="11.1" customHeight="1" x14ac:dyDescent="0.25">
      <c r="AE236"/>
      <c r="AF236"/>
      <c r="AG236"/>
      <c r="AH236"/>
      <c r="AI236"/>
      <c r="AJ236"/>
      <c r="AK236"/>
      <c r="AL236"/>
      <c r="AM236"/>
    </row>
    <row r="237" spans="31:39" ht="11.1" customHeight="1" x14ac:dyDescent="0.25">
      <c r="AE237"/>
      <c r="AF237"/>
      <c r="AG237"/>
      <c r="AH237"/>
      <c r="AI237"/>
      <c r="AJ237"/>
      <c r="AK237"/>
      <c r="AL237"/>
      <c r="AM237"/>
    </row>
    <row r="238" spans="31:39" ht="11.1" customHeight="1" x14ac:dyDescent="0.25">
      <c r="AE238"/>
      <c r="AF238"/>
      <c r="AG238"/>
      <c r="AH238"/>
      <c r="AI238"/>
      <c r="AJ238"/>
      <c r="AK238"/>
      <c r="AL238"/>
      <c r="AM238"/>
    </row>
    <row r="239" spans="31:39" ht="11.1" customHeight="1" x14ac:dyDescent="0.25">
      <c r="AE239"/>
      <c r="AF239"/>
      <c r="AG239"/>
      <c r="AH239"/>
      <c r="AI239"/>
      <c r="AJ239"/>
      <c r="AK239"/>
      <c r="AL239"/>
      <c r="AM239"/>
    </row>
    <row r="240" spans="31:39" ht="11.1" customHeight="1" x14ac:dyDescent="0.25">
      <c r="AE240"/>
      <c r="AF240"/>
      <c r="AG240"/>
      <c r="AH240"/>
      <c r="AI240"/>
      <c r="AJ240"/>
      <c r="AK240"/>
      <c r="AL240"/>
      <c r="AM240"/>
    </row>
    <row r="241" spans="31:39" ht="11.1" customHeight="1" x14ac:dyDescent="0.25">
      <c r="AE241"/>
      <c r="AF241"/>
      <c r="AG241"/>
      <c r="AH241"/>
      <c r="AI241"/>
      <c r="AJ241"/>
      <c r="AK241"/>
      <c r="AL241"/>
      <c r="AM241"/>
    </row>
    <row r="242" spans="31:39" ht="11.1" customHeight="1" x14ac:dyDescent="0.25">
      <c r="AE242"/>
      <c r="AF242"/>
      <c r="AG242"/>
      <c r="AH242"/>
      <c r="AI242"/>
      <c r="AJ242"/>
      <c r="AK242"/>
      <c r="AL242"/>
      <c r="AM242"/>
    </row>
    <row r="243" spans="31:39" ht="11.1" customHeight="1" x14ac:dyDescent="0.25">
      <c r="AE243"/>
      <c r="AF243"/>
      <c r="AG243"/>
      <c r="AH243"/>
      <c r="AI243"/>
      <c r="AJ243"/>
      <c r="AK243"/>
      <c r="AL243"/>
      <c r="AM243"/>
    </row>
    <row r="244" spans="31:39" ht="11.1" customHeight="1" x14ac:dyDescent="0.25">
      <c r="AE244"/>
      <c r="AF244"/>
      <c r="AG244"/>
      <c r="AH244"/>
      <c r="AI244"/>
      <c r="AJ244"/>
      <c r="AK244"/>
      <c r="AL244"/>
      <c r="AM244"/>
    </row>
    <row r="245" spans="31:39" ht="11.1" customHeight="1" x14ac:dyDescent="0.25">
      <c r="AE245"/>
      <c r="AF245"/>
      <c r="AG245"/>
      <c r="AH245"/>
      <c r="AI245"/>
      <c r="AJ245"/>
      <c r="AK245"/>
      <c r="AL245"/>
      <c r="AM245"/>
    </row>
    <row r="246" spans="31:39" ht="11.1" customHeight="1" x14ac:dyDescent="0.25">
      <c r="AE246"/>
      <c r="AF246"/>
      <c r="AG246"/>
      <c r="AH246"/>
      <c r="AI246"/>
      <c r="AJ246"/>
      <c r="AK246"/>
      <c r="AL246"/>
      <c r="AM246"/>
    </row>
    <row r="247" spans="31:39" ht="11.1" customHeight="1" x14ac:dyDescent="0.25">
      <c r="AE247"/>
      <c r="AF247"/>
      <c r="AG247"/>
      <c r="AH247"/>
      <c r="AI247"/>
      <c r="AJ247"/>
      <c r="AK247"/>
      <c r="AL247"/>
      <c r="AM247"/>
    </row>
    <row r="248" spans="31:39" ht="11.1" customHeight="1" x14ac:dyDescent="0.25">
      <c r="AE248"/>
      <c r="AF248"/>
      <c r="AG248"/>
      <c r="AH248"/>
      <c r="AI248"/>
      <c r="AJ248"/>
      <c r="AK248"/>
      <c r="AL248"/>
      <c r="AM248"/>
    </row>
    <row r="249" spans="31:39" ht="11.1" customHeight="1" x14ac:dyDescent="0.25">
      <c r="AE249"/>
      <c r="AF249"/>
      <c r="AG249"/>
      <c r="AH249"/>
      <c r="AI249"/>
      <c r="AJ249"/>
      <c r="AK249"/>
      <c r="AL249"/>
      <c r="AM249"/>
    </row>
    <row r="250" spans="31:39" ht="11.1" customHeight="1" x14ac:dyDescent="0.25">
      <c r="AE250"/>
      <c r="AF250"/>
      <c r="AG250"/>
      <c r="AH250"/>
      <c r="AI250"/>
      <c r="AJ250"/>
      <c r="AK250"/>
      <c r="AL250"/>
      <c r="AM250"/>
    </row>
    <row r="251" spans="31:39" ht="11.1" customHeight="1" x14ac:dyDescent="0.25">
      <c r="AE251"/>
      <c r="AF251"/>
      <c r="AG251"/>
      <c r="AH251"/>
      <c r="AI251"/>
      <c r="AJ251"/>
      <c r="AK251"/>
      <c r="AL251"/>
      <c r="AM251"/>
    </row>
    <row r="252" spans="31:39" ht="11.1" customHeight="1" x14ac:dyDescent="0.25">
      <c r="AE252"/>
      <c r="AF252"/>
      <c r="AG252"/>
      <c r="AH252"/>
      <c r="AI252"/>
      <c r="AJ252"/>
      <c r="AK252"/>
      <c r="AL252"/>
      <c r="AM252"/>
    </row>
    <row r="253" spans="31:39" ht="11.1" customHeight="1" x14ac:dyDescent="0.25">
      <c r="AE253"/>
      <c r="AF253"/>
      <c r="AG253"/>
      <c r="AH253"/>
      <c r="AI253"/>
      <c r="AJ253"/>
      <c r="AK253"/>
      <c r="AL253"/>
      <c r="AM253"/>
    </row>
    <row r="254" spans="31:39" ht="11.1" customHeight="1" x14ac:dyDescent="0.25">
      <c r="AE254"/>
      <c r="AF254"/>
      <c r="AG254"/>
      <c r="AH254"/>
      <c r="AI254"/>
      <c r="AJ254"/>
      <c r="AK254"/>
      <c r="AL254"/>
      <c r="AM254"/>
    </row>
    <row r="255" spans="31:39" ht="11.1" customHeight="1" x14ac:dyDescent="0.25">
      <c r="AE255"/>
      <c r="AF255"/>
      <c r="AG255"/>
      <c r="AH255"/>
      <c r="AI255"/>
      <c r="AJ255"/>
      <c r="AK255"/>
      <c r="AL255"/>
      <c r="AM255"/>
    </row>
    <row r="256" spans="31:39" ht="11.1" customHeight="1" x14ac:dyDescent="0.25">
      <c r="AE256"/>
      <c r="AF256"/>
      <c r="AG256"/>
      <c r="AH256"/>
      <c r="AI256"/>
      <c r="AJ256"/>
      <c r="AK256"/>
      <c r="AL256"/>
      <c r="AM256"/>
    </row>
    <row r="257" spans="31:39" ht="11.1" customHeight="1" x14ac:dyDescent="0.25">
      <c r="AE257"/>
      <c r="AF257"/>
      <c r="AG257"/>
      <c r="AH257"/>
      <c r="AI257"/>
      <c r="AJ257"/>
      <c r="AK257"/>
      <c r="AL257"/>
      <c r="AM257"/>
    </row>
    <row r="258" spans="31:39" ht="11.1" customHeight="1" x14ac:dyDescent="0.25">
      <c r="AE258"/>
      <c r="AF258"/>
      <c r="AG258"/>
      <c r="AH258"/>
      <c r="AI258"/>
      <c r="AJ258"/>
      <c r="AK258"/>
      <c r="AL258"/>
      <c r="AM258"/>
    </row>
    <row r="259" spans="31:39" ht="11.1" customHeight="1" x14ac:dyDescent="0.25">
      <c r="AE259"/>
      <c r="AF259"/>
      <c r="AG259"/>
      <c r="AH259"/>
      <c r="AI259"/>
      <c r="AJ259"/>
      <c r="AK259"/>
      <c r="AL259"/>
      <c r="AM259"/>
    </row>
    <row r="260" spans="31:39" ht="11.1" customHeight="1" x14ac:dyDescent="0.25">
      <c r="AE260"/>
      <c r="AF260"/>
      <c r="AG260"/>
      <c r="AH260"/>
      <c r="AI260"/>
      <c r="AJ260"/>
      <c r="AK260"/>
      <c r="AL260"/>
      <c r="AM260"/>
    </row>
    <row r="261" spans="31:39" ht="11.1" customHeight="1" x14ac:dyDescent="0.25">
      <c r="AE261"/>
      <c r="AF261"/>
      <c r="AG261"/>
      <c r="AH261"/>
      <c r="AI261"/>
      <c r="AJ261"/>
      <c r="AK261"/>
      <c r="AL261"/>
      <c r="AM261"/>
    </row>
    <row r="262" spans="31:39" ht="11.1" customHeight="1" x14ac:dyDescent="0.25">
      <c r="AE262"/>
      <c r="AF262"/>
      <c r="AG262"/>
      <c r="AH262"/>
      <c r="AI262"/>
      <c r="AJ262"/>
      <c r="AK262"/>
      <c r="AL262"/>
      <c r="AM262"/>
    </row>
    <row r="263" spans="31:39" ht="11.1" customHeight="1" x14ac:dyDescent="0.25">
      <c r="AE263"/>
      <c r="AF263"/>
      <c r="AG263"/>
      <c r="AH263"/>
      <c r="AI263"/>
      <c r="AJ263"/>
      <c r="AK263"/>
      <c r="AL263"/>
      <c r="AM263"/>
    </row>
    <row r="264" spans="31:39" ht="11.1" customHeight="1" x14ac:dyDescent="0.25">
      <c r="AE264"/>
      <c r="AF264"/>
      <c r="AG264"/>
      <c r="AH264"/>
      <c r="AI264"/>
      <c r="AJ264"/>
      <c r="AK264"/>
      <c r="AL264"/>
      <c r="AM264"/>
    </row>
    <row r="265" spans="31:39" ht="11.1" customHeight="1" x14ac:dyDescent="0.25">
      <c r="AE265"/>
      <c r="AF265"/>
      <c r="AG265"/>
      <c r="AH265"/>
      <c r="AI265"/>
      <c r="AJ265"/>
      <c r="AK265"/>
      <c r="AL265"/>
      <c r="AM265"/>
    </row>
    <row r="266" spans="31:39" ht="11.1" customHeight="1" x14ac:dyDescent="0.25">
      <c r="AE266"/>
      <c r="AF266"/>
      <c r="AG266"/>
      <c r="AH266"/>
      <c r="AI266"/>
      <c r="AJ266"/>
      <c r="AK266"/>
      <c r="AL266"/>
      <c r="AM266"/>
    </row>
    <row r="267" spans="31:39" ht="11.1" customHeight="1" x14ac:dyDescent="0.25">
      <c r="AE267"/>
      <c r="AF267"/>
      <c r="AG267"/>
      <c r="AH267"/>
      <c r="AI267"/>
      <c r="AJ267"/>
      <c r="AK267"/>
      <c r="AL267"/>
      <c r="AM267"/>
    </row>
    <row r="268" spans="31:39" ht="11.1" customHeight="1" x14ac:dyDescent="0.25">
      <c r="AE268"/>
      <c r="AF268"/>
      <c r="AG268"/>
      <c r="AH268"/>
      <c r="AI268"/>
      <c r="AJ268"/>
      <c r="AK268"/>
      <c r="AL268"/>
      <c r="AM268"/>
    </row>
    <row r="269" spans="31:39" ht="11.1" customHeight="1" x14ac:dyDescent="0.25">
      <c r="AE269"/>
      <c r="AF269"/>
      <c r="AG269"/>
      <c r="AH269"/>
      <c r="AI269"/>
      <c r="AJ269"/>
      <c r="AK269"/>
      <c r="AL269"/>
      <c r="AM269"/>
    </row>
    <row r="270" spans="31:39" ht="11.1" customHeight="1" x14ac:dyDescent="0.25">
      <c r="AE270"/>
      <c r="AF270"/>
      <c r="AG270"/>
      <c r="AH270"/>
      <c r="AI270"/>
      <c r="AJ270"/>
      <c r="AK270"/>
      <c r="AL270"/>
      <c r="AM270"/>
    </row>
    <row r="271" spans="31:39" ht="11.1" customHeight="1" x14ac:dyDescent="0.25">
      <c r="AE271"/>
      <c r="AF271"/>
      <c r="AG271"/>
      <c r="AH271"/>
      <c r="AI271"/>
      <c r="AJ271"/>
      <c r="AK271"/>
      <c r="AL271"/>
      <c r="AM271"/>
    </row>
    <row r="272" spans="31:39" ht="11.1" customHeight="1" x14ac:dyDescent="0.25">
      <c r="AE272"/>
      <c r="AF272"/>
      <c r="AG272"/>
      <c r="AH272"/>
      <c r="AI272"/>
      <c r="AJ272"/>
      <c r="AK272"/>
      <c r="AL272"/>
      <c r="AM272"/>
    </row>
    <row r="273" spans="31:39" ht="11.1" customHeight="1" x14ac:dyDescent="0.25">
      <c r="AE273"/>
      <c r="AF273"/>
      <c r="AG273"/>
      <c r="AH273"/>
      <c r="AI273"/>
      <c r="AJ273"/>
      <c r="AK273"/>
      <c r="AL273"/>
      <c r="AM273"/>
    </row>
    <row r="274" spans="31:39" ht="11.1" customHeight="1" x14ac:dyDescent="0.25">
      <c r="AE274"/>
      <c r="AF274"/>
      <c r="AG274"/>
      <c r="AH274"/>
      <c r="AI274"/>
      <c r="AJ274"/>
      <c r="AK274"/>
      <c r="AL274"/>
      <c r="AM274"/>
    </row>
    <row r="275" spans="31:39" ht="11.1" customHeight="1" x14ac:dyDescent="0.25">
      <c r="AE275"/>
      <c r="AF275"/>
      <c r="AG275"/>
      <c r="AH275"/>
      <c r="AI275"/>
      <c r="AJ275"/>
      <c r="AK275"/>
      <c r="AL275"/>
      <c r="AM275"/>
    </row>
    <row r="276" spans="31:39" ht="11.1" customHeight="1" x14ac:dyDescent="0.25">
      <c r="AE276"/>
      <c r="AF276"/>
      <c r="AG276"/>
      <c r="AH276"/>
      <c r="AI276"/>
      <c r="AJ276"/>
      <c r="AK276"/>
      <c r="AL276"/>
      <c r="AM276"/>
    </row>
    <row r="277" spans="31:39" ht="11.1" customHeight="1" x14ac:dyDescent="0.25">
      <c r="AE277"/>
      <c r="AF277"/>
      <c r="AG277"/>
      <c r="AH277"/>
      <c r="AI277"/>
      <c r="AJ277"/>
      <c r="AK277"/>
      <c r="AL277"/>
      <c r="AM277"/>
    </row>
    <row r="278" spans="31:39" ht="11.1" customHeight="1" x14ac:dyDescent="0.25">
      <c r="AE278"/>
      <c r="AF278"/>
      <c r="AG278"/>
      <c r="AH278"/>
      <c r="AI278"/>
      <c r="AJ278"/>
      <c r="AK278"/>
      <c r="AL278"/>
      <c r="AM278"/>
    </row>
    <row r="279" spans="31:39" ht="11.1" customHeight="1" x14ac:dyDescent="0.25">
      <c r="AE279"/>
      <c r="AF279"/>
      <c r="AG279"/>
      <c r="AH279"/>
      <c r="AI279"/>
      <c r="AJ279"/>
      <c r="AK279"/>
      <c r="AL279"/>
      <c r="AM279"/>
    </row>
    <row r="280" spans="31:39" ht="11.1" customHeight="1" x14ac:dyDescent="0.25">
      <c r="AE280"/>
      <c r="AF280"/>
      <c r="AG280"/>
      <c r="AH280"/>
      <c r="AI280"/>
      <c r="AJ280"/>
      <c r="AK280"/>
      <c r="AL280"/>
      <c r="AM280"/>
    </row>
    <row r="281" spans="31:39" ht="11.1" customHeight="1" x14ac:dyDescent="0.25">
      <c r="AE281"/>
      <c r="AF281"/>
      <c r="AG281"/>
      <c r="AH281"/>
      <c r="AI281"/>
      <c r="AJ281"/>
      <c r="AK281"/>
      <c r="AL281"/>
      <c r="AM281"/>
    </row>
    <row r="282" spans="31:39" ht="11.1" customHeight="1" x14ac:dyDescent="0.25">
      <c r="AE282"/>
      <c r="AF282"/>
      <c r="AG282"/>
      <c r="AH282"/>
      <c r="AI282"/>
      <c r="AJ282"/>
      <c r="AK282"/>
      <c r="AL282"/>
      <c r="AM282"/>
    </row>
    <row r="283" spans="31:39" ht="11.1" customHeight="1" x14ac:dyDescent="0.25">
      <c r="AE283"/>
      <c r="AF283"/>
      <c r="AG283"/>
      <c r="AH283"/>
      <c r="AI283"/>
      <c r="AJ283"/>
      <c r="AK283"/>
      <c r="AL283"/>
      <c r="AM283"/>
    </row>
    <row r="284" spans="31:39" ht="11.1" customHeight="1" x14ac:dyDescent="0.25">
      <c r="AE284"/>
      <c r="AF284"/>
      <c r="AG284"/>
      <c r="AH284"/>
      <c r="AI284"/>
      <c r="AJ284"/>
      <c r="AK284"/>
      <c r="AL284"/>
      <c r="AM284"/>
    </row>
    <row r="285" spans="31:39" ht="11.1" customHeight="1" x14ac:dyDescent="0.25">
      <c r="AE285"/>
      <c r="AF285"/>
      <c r="AG285"/>
      <c r="AH285"/>
      <c r="AI285"/>
      <c r="AJ285"/>
      <c r="AK285"/>
      <c r="AL285"/>
      <c r="AM285"/>
    </row>
    <row r="286" spans="31:39" ht="11.1" customHeight="1" x14ac:dyDescent="0.25">
      <c r="AE286"/>
      <c r="AF286"/>
      <c r="AG286"/>
      <c r="AH286"/>
      <c r="AI286"/>
      <c r="AJ286"/>
      <c r="AK286"/>
      <c r="AL286"/>
      <c r="AM286"/>
    </row>
    <row r="287" spans="31:39" ht="11.1" customHeight="1" x14ac:dyDescent="0.25">
      <c r="AE287"/>
      <c r="AF287"/>
      <c r="AG287"/>
      <c r="AH287"/>
      <c r="AI287"/>
      <c r="AJ287"/>
      <c r="AK287"/>
      <c r="AL287"/>
      <c r="AM287"/>
    </row>
    <row r="288" spans="31:39" ht="11.1" customHeight="1" x14ac:dyDescent="0.25">
      <c r="AE288"/>
      <c r="AF288"/>
      <c r="AG288"/>
      <c r="AH288"/>
      <c r="AI288"/>
      <c r="AJ288"/>
      <c r="AK288"/>
      <c r="AL288"/>
      <c r="AM288"/>
    </row>
    <row r="289" spans="31:39" ht="11.1" customHeight="1" x14ac:dyDescent="0.25">
      <c r="AE289"/>
      <c r="AF289"/>
      <c r="AG289"/>
      <c r="AH289"/>
      <c r="AI289"/>
      <c r="AJ289"/>
      <c r="AK289"/>
      <c r="AL289"/>
      <c r="AM289"/>
    </row>
    <row r="290" spans="31:39" ht="11.1" customHeight="1" x14ac:dyDescent="0.25">
      <c r="AE290"/>
      <c r="AF290"/>
      <c r="AG290"/>
      <c r="AH290"/>
      <c r="AI290"/>
      <c r="AJ290"/>
      <c r="AK290"/>
      <c r="AL290"/>
      <c r="AM290"/>
    </row>
    <row r="291" spans="31:39" ht="11.1" customHeight="1" x14ac:dyDescent="0.25">
      <c r="AE291"/>
      <c r="AF291"/>
      <c r="AG291"/>
      <c r="AH291"/>
      <c r="AI291"/>
      <c r="AJ291"/>
      <c r="AK291"/>
      <c r="AL291"/>
      <c r="AM291"/>
    </row>
    <row r="292" spans="31:39" ht="11.1" customHeight="1" x14ac:dyDescent="0.25">
      <c r="AE292"/>
      <c r="AF292"/>
      <c r="AG292"/>
      <c r="AH292"/>
      <c r="AI292"/>
      <c r="AJ292"/>
      <c r="AK292"/>
      <c r="AL292"/>
      <c r="AM292"/>
    </row>
    <row r="293" spans="31:39" ht="11.1" customHeight="1" x14ac:dyDescent="0.25">
      <c r="AE293"/>
      <c r="AF293"/>
      <c r="AG293"/>
      <c r="AH293"/>
      <c r="AI293"/>
      <c r="AJ293"/>
      <c r="AK293"/>
      <c r="AL293"/>
      <c r="AM293"/>
    </row>
    <row r="294" spans="31:39" ht="11.1" customHeight="1" x14ac:dyDescent="0.25">
      <c r="AE294"/>
      <c r="AF294"/>
      <c r="AG294"/>
      <c r="AH294"/>
      <c r="AI294"/>
      <c r="AJ294"/>
      <c r="AK294"/>
      <c r="AL294"/>
      <c r="AM294"/>
    </row>
    <row r="295" spans="31:39" ht="11.1" customHeight="1" x14ac:dyDescent="0.25">
      <c r="AE295"/>
      <c r="AF295"/>
      <c r="AG295"/>
      <c r="AH295"/>
      <c r="AI295"/>
      <c r="AJ295"/>
      <c r="AK295"/>
      <c r="AL295"/>
      <c r="AM295"/>
    </row>
    <row r="296" spans="31:39" ht="11.1" customHeight="1" x14ac:dyDescent="0.25">
      <c r="AE296"/>
      <c r="AF296"/>
      <c r="AG296"/>
      <c r="AH296"/>
      <c r="AI296"/>
      <c r="AJ296"/>
      <c r="AK296"/>
      <c r="AL296"/>
      <c r="AM296"/>
    </row>
    <row r="297" spans="31:39" ht="11.1" customHeight="1" x14ac:dyDescent="0.25">
      <c r="AE297"/>
      <c r="AF297"/>
      <c r="AG297"/>
      <c r="AH297"/>
      <c r="AI297"/>
      <c r="AJ297"/>
      <c r="AK297"/>
      <c r="AL297"/>
      <c r="AM297"/>
    </row>
    <row r="298" spans="31:39" ht="11.1" customHeight="1" x14ac:dyDescent="0.25">
      <c r="AE298"/>
      <c r="AF298"/>
      <c r="AG298"/>
      <c r="AH298"/>
      <c r="AI298"/>
      <c r="AJ298"/>
      <c r="AK298"/>
      <c r="AL298"/>
      <c r="AM298"/>
    </row>
    <row r="299" spans="31:39" ht="11.1" customHeight="1" x14ac:dyDescent="0.25">
      <c r="AE299"/>
      <c r="AF299"/>
      <c r="AG299"/>
      <c r="AH299"/>
      <c r="AI299"/>
      <c r="AJ299"/>
      <c r="AK299"/>
      <c r="AL299"/>
      <c r="AM299"/>
    </row>
    <row r="300" spans="31:39" ht="11.1" customHeight="1" x14ac:dyDescent="0.25">
      <c r="AE300"/>
      <c r="AF300"/>
      <c r="AG300"/>
      <c r="AH300"/>
      <c r="AI300"/>
      <c r="AJ300"/>
      <c r="AK300"/>
      <c r="AL300"/>
      <c r="AM300"/>
    </row>
    <row r="301" spans="31:39" ht="11.1" customHeight="1" x14ac:dyDescent="0.25">
      <c r="AE301"/>
      <c r="AF301"/>
      <c r="AG301"/>
      <c r="AH301"/>
      <c r="AI301"/>
      <c r="AJ301"/>
      <c r="AK301"/>
      <c r="AL301"/>
      <c r="AM301"/>
    </row>
    <row r="302" spans="31:39" ht="11.1" customHeight="1" x14ac:dyDescent="0.25">
      <c r="AE302"/>
      <c r="AF302"/>
      <c r="AG302"/>
      <c r="AH302"/>
      <c r="AI302"/>
      <c r="AJ302"/>
      <c r="AK302"/>
      <c r="AL302"/>
      <c r="AM302"/>
    </row>
    <row r="303" spans="31:39" ht="11.1" customHeight="1" x14ac:dyDescent="0.25">
      <c r="AE303"/>
      <c r="AF303"/>
      <c r="AG303"/>
      <c r="AH303"/>
      <c r="AI303"/>
      <c r="AJ303"/>
      <c r="AK303"/>
      <c r="AL303"/>
      <c r="AM303"/>
    </row>
    <row r="304" spans="31:39" ht="11.1" customHeight="1" x14ac:dyDescent="0.25">
      <c r="AE304"/>
      <c r="AF304"/>
      <c r="AG304"/>
      <c r="AH304"/>
      <c r="AI304"/>
      <c r="AJ304"/>
      <c r="AK304"/>
      <c r="AL304"/>
      <c r="AM304"/>
    </row>
    <row r="305" spans="31:39" ht="11.1" customHeight="1" x14ac:dyDescent="0.25">
      <c r="AE305"/>
      <c r="AF305"/>
      <c r="AG305"/>
      <c r="AH305"/>
      <c r="AI305"/>
      <c r="AJ305"/>
      <c r="AK305"/>
      <c r="AL305"/>
      <c r="AM305"/>
    </row>
    <row r="306" spans="31:39" ht="11.1" customHeight="1" x14ac:dyDescent="0.25">
      <c r="AE306"/>
      <c r="AF306"/>
      <c r="AG306"/>
      <c r="AH306"/>
      <c r="AI306"/>
      <c r="AJ306"/>
      <c r="AK306"/>
      <c r="AL306"/>
      <c r="AM306"/>
    </row>
    <row r="307" spans="31:39" ht="11.1" customHeight="1" x14ac:dyDescent="0.25">
      <c r="AE307"/>
      <c r="AF307"/>
      <c r="AG307"/>
      <c r="AH307"/>
      <c r="AI307"/>
      <c r="AJ307"/>
      <c r="AK307"/>
      <c r="AL307"/>
      <c r="AM307"/>
    </row>
    <row r="308" spans="31:39" ht="11.1" customHeight="1" x14ac:dyDescent="0.25">
      <c r="AE308"/>
      <c r="AF308"/>
      <c r="AG308"/>
      <c r="AH308"/>
      <c r="AI308"/>
      <c r="AJ308"/>
      <c r="AK308"/>
      <c r="AL308"/>
      <c r="AM308"/>
    </row>
    <row r="309" spans="31:39" ht="11.1" customHeight="1" x14ac:dyDescent="0.25">
      <c r="AE309"/>
      <c r="AF309"/>
      <c r="AG309"/>
      <c r="AH309"/>
      <c r="AI309"/>
      <c r="AJ309"/>
      <c r="AK309"/>
      <c r="AL309"/>
      <c r="AM309"/>
    </row>
    <row r="310" spans="31:39" ht="11.1" customHeight="1" x14ac:dyDescent="0.25">
      <c r="AE310"/>
      <c r="AF310"/>
      <c r="AG310"/>
      <c r="AH310"/>
      <c r="AI310"/>
      <c r="AJ310"/>
      <c r="AK310"/>
      <c r="AL310"/>
      <c r="AM310"/>
    </row>
    <row r="311" spans="31:39" ht="11.1" customHeight="1" x14ac:dyDescent="0.25"/>
    <row r="312" spans="31:39" ht="11.1" customHeight="1" x14ac:dyDescent="0.25"/>
    <row r="313" spans="31:39" ht="11.1" customHeight="1" x14ac:dyDescent="0.25"/>
    <row r="314" spans="31:39" ht="11.1" customHeight="1" x14ac:dyDescent="0.25"/>
    <row r="315" spans="31:39" ht="11.1" customHeight="1" x14ac:dyDescent="0.25"/>
    <row r="316" spans="31:39" ht="11.1" customHeight="1" x14ac:dyDescent="0.25"/>
  </sheetData>
  <mergeCells count="6">
    <mergeCell ref="D138:I140"/>
    <mergeCell ref="N138:S140"/>
    <mergeCell ref="D2:I4"/>
    <mergeCell ref="N2:S4"/>
    <mergeCell ref="D70:I72"/>
    <mergeCell ref="N70:S72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12" shapeId="6145" r:id="rId4">
          <objectPr defaultSize="0" autoPict="0" r:id="rId5">
            <anchor moveWithCells="1" sizeWithCells="1">
              <from>
                <xdr:col>0</xdr:col>
                <xdr:colOff>0</xdr:colOff>
                <xdr:row>1</xdr:row>
                <xdr:rowOff>0</xdr:rowOff>
              </from>
              <to>
                <xdr:col>2</xdr:col>
                <xdr:colOff>114300</xdr:colOff>
                <xdr:row>4</xdr:row>
                <xdr:rowOff>114300</xdr:rowOff>
              </to>
            </anchor>
          </objectPr>
        </oleObject>
      </mc:Choice>
      <mc:Fallback>
        <oleObject progId="CorelDRAW.Graphic.12" shapeId="6145" r:id="rId4"/>
      </mc:Fallback>
    </mc:AlternateContent>
    <mc:AlternateContent xmlns:mc="http://schemas.openxmlformats.org/markup-compatibility/2006">
      <mc:Choice Requires="x14">
        <oleObject progId="CorelDRAW.Graphic.12" shapeId="6146" r:id="rId6">
          <objectPr defaultSize="0" autoPict="0" r:id="rId5">
            <anchor moveWithCells="1" sizeWithCells="1">
              <from>
                <xdr:col>10</xdr:col>
                <xdr:colOff>0</xdr:colOff>
                <xdr:row>1</xdr:row>
                <xdr:rowOff>0</xdr:rowOff>
              </from>
              <to>
                <xdr:col>12</xdr:col>
                <xdr:colOff>114300</xdr:colOff>
                <xdr:row>4</xdr:row>
                <xdr:rowOff>114300</xdr:rowOff>
              </to>
            </anchor>
          </objectPr>
        </oleObject>
      </mc:Choice>
      <mc:Fallback>
        <oleObject progId="CorelDRAW.Graphic.12" shapeId="6146" r:id="rId6"/>
      </mc:Fallback>
    </mc:AlternateContent>
    <mc:AlternateContent xmlns:mc="http://schemas.openxmlformats.org/markup-compatibility/2006">
      <mc:Choice Requires="x14">
        <oleObject progId="CorelDRAW.Graphic.12" shapeId="6156" r:id="rId7">
          <objectPr defaultSize="0" autoPict="0" r:id="rId5">
            <anchor moveWithCells="1" sizeWithCells="1">
              <from>
                <xdr:col>0</xdr:col>
                <xdr:colOff>0</xdr:colOff>
                <xdr:row>69</xdr:row>
                <xdr:rowOff>0</xdr:rowOff>
              </from>
              <to>
                <xdr:col>2</xdr:col>
                <xdr:colOff>114300</xdr:colOff>
                <xdr:row>72</xdr:row>
                <xdr:rowOff>114300</xdr:rowOff>
              </to>
            </anchor>
          </objectPr>
        </oleObject>
      </mc:Choice>
      <mc:Fallback>
        <oleObject progId="CorelDRAW.Graphic.12" shapeId="6156" r:id="rId7"/>
      </mc:Fallback>
    </mc:AlternateContent>
    <mc:AlternateContent xmlns:mc="http://schemas.openxmlformats.org/markup-compatibility/2006">
      <mc:Choice Requires="x14">
        <oleObject progId="CorelDRAW.Graphic.12" shapeId="6157" r:id="rId8">
          <objectPr defaultSize="0" autoPict="0" r:id="rId5">
            <anchor moveWithCells="1" sizeWithCells="1">
              <from>
                <xdr:col>10</xdr:col>
                <xdr:colOff>0</xdr:colOff>
                <xdr:row>69</xdr:row>
                <xdr:rowOff>0</xdr:rowOff>
              </from>
              <to>
                <xdr:col>12</xdr:col>
                <xdr:colOff>114300</xdr:colOff>
                <xdr:row>72</xdr:row>
                <xdr:rowOff>114300</xdr:rowOff>
              </to>
            </anchor>
          </objectPr>
        </oleObject>
      </mc:Choice>
      <mc:Fallback>
        <oleObject progId="CorelDRAW.Graphic.12" shapeId="6157" r:id="rId8"/>
      </mc:Fallback>
    </mc:AlternateContent>
    <mc:AlternateContent xmlns:mc="http://schemas.openxmlformats.org/markup-compatibility/2006">
      <mc:Choice Requires="x14">
        <oleObject progId="CorelDRAW.Graphic.12" shapeId="6164" r:id="rId9">
          <objectPr defaultSize="0" autoPict="0" r:id="rId5">
            <anchor moveWithCells="1" sizeWithCells="1">
              <from>
                <xdr:col>10</xdr:col>
                <xdr:colOff>0</xdr:colOff>
                <xdr:row>137</xdr:row>
                <xdr:rowOff>0</xdr:rowOff>
              </from>
              <to>
                <xdr:col>12</xdr:col>
                <xdr:colOff>114300</xdr:colOff>
                <xdr:row>140</xdr:row>
                <xdr:rowOff>114300</xdr:rowOff>
              </to>
            </anchor>
          </objectPr>
        </oleObject>
      </mc:Choice>
      <mc:Fallback>
        <oleObject progId="CorelDRAW.Graphic.12" shapeId="6164" r:id="rId9"/>
      </mc:Fallback>
    </mc:AlternateContent>
    <mc:AlternateContent xmlns:mc="http://schemas.openxmlformats.org/markup-compatibility/2006">
      <mc:Choice Requires="x14">
        <oleObject progId="CorelDRAW.Graphic.12" shapeId="6165" r:id="rId10">
          <objectPr defaultSize="0" autoPict="0" r:id="rId5">
            <anchor moveWithCells="1" sizeWithCells="1">
              <from>
                <xdr:col>0</xdr:col>
                <xdr:colOff>0</xdr:colOff>
                <xdr:row>137</xdr:row>
                <xdr:rowOff>0</xdr:rowOff>
              </from>
              <to>
                <xdr:col>2</xdr:col>
                <xdr:colOff>114300</xdr:colOff>
                <xdr:row>140</xdr:row>
                <xdr:rowOff>114300</xdr:rowOff>
              </to>
            </anchor>
          </objectPr>
        </oleObject>
      </mc:Choice>
      <mc:Fallback>
        <oleObject progId="CorelDRAW.Graphic.12" shapeId="6165" r:id="rId10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541"/>
  <sheetViews>
    <sheetView topLeftCell="A73" zoomScale="80" zoomScaleNormal="80" workbookViewId="0">
      <selection activeCell="O107" sqref="O107"/>
    </sheetView>
  </sheetViews>
  <sheetFormatPr defaultRowHeight="15" x14ac:dyDescent="0.25"/>
  <cols>
    <col min="7" max="7" width="6.7109375" customWidth="1"/>
    <col min="9" max="9" width="12.7109375" customWidth="1"/>
    <col min="10" max="10" width="1.7109375" customWidth="1"/>
    <col min="17" max="17" width="6.7109375" customWidth="1"/>
    <col min="19" max="19" width="12.7109375" customWidth="1"/>
    <col min="20" max="20" width="1.7109375" customWidth="1"/>
    <col min="27" max="27" width="6.7109375" customWidth="1"/>
    <col min="29" max="29" width="12.7109375" customWidth="1"/>
    <col min="30" max="30" width="1.7109375" customWidth="1"/>
    <col min="37" max="37" width="6.7109375" customWidth="1"/>
    <col min="39" max="39" width="12.7109375" customWidth="1"/>
    <col min="40" max="40" width="1.7109375" customWidth="1"/>
    <col min="47" max="47" width="6.7109375" customWidth="1"/>
    <col min="49" max="49" width="12.7109375" customWidth="1"/>
  </cols>
  <sheetData>
    <row r="1" spans="1:30" ht="11.1" customHeight="1" x14ac:dyDescent="0.3">
      <c r="A1" s="2"/>
      <c r="B1" s="3"/>
      <c r="C1" s="3"/>
      <c r="D1" s="4"/>
      <c r="E1" s="3"/>
      <c r="F1" s="3"/>
      <c r="G1" s="3"/>
      <c r="H1" s="3"/>
      <c r="I1" s="3"/>
      <c r="K1" s="2"/>
      <c r="L1" s="3"/>
      <c r="M1" s="3"/>
      <c r="N1" s="4"/>
      <c r="O1" s="3"/>
      <c r="P1" s="3"/>
      <c r="Q1" s="3"/>
      <c r="R1" s="3"/>
      <c r="S1" s="3"/>
      <c r="AD1" s="88"/>
    </row>
    <row r="2" spans="1:30" ht="11.1" customHeight="1" x14ac:dyDescent="0.25">
      <c r="A2" s="2"/>
      <c r="B2" s="2"/>
      <c r="C2" s="2"/>
      <c r="D2" s="303" t="s">
        <v>54</v>
      </c>
      <c r="E2" s="303"/>
      <c r="F2" s="303"/>
      <c r="G2" s="303"/>
      <c r="H2" s="303"/>
      <c r="I2" s="303"/>
      <c r="K2" s="2"/>
      <c r="L2" s="2"/>
      <c r="M2" s="2"/>
      <c r="N2" s="303" t="s">
        <v>54</v>
      </c>
      <c r="O2" s="303"/>
      <c r="P2" s="303"/>
      <c r="Q2" s="303"/>
      <c r="R2" s="303"/>
      <c r="S2" s="303"/>
      <c r="AD2" s="88"/>
    </row>
    <row r="3" spans="1:30" ht="11.1" customHeight="1" x14ac:dyDescent="0.25">
      <c r="A3" s="2"/>
      <c r="B3" s="2"/>
      <c r="C3" s="2"/>
      <c r="D3" s="303"/>
      <c r="E3" s="303"/>
      <c r="F3" s="303"/>
      <c r="G3" s="303"/>
      <c r="H3" s="303"/>
      <c r="I3" s="303"/>
      <c r="K3" s="2"/>
      <c r="L3" s="2"/>
      <c r="M3" s="2"/>
      <c r="N3" s="303"/>
      <c r="O3" s="303"/>
      <c r="P3" s="303"/>
      <c r="Q3" s="303"/>
      <c r="R3" s="303"/>
      <c r="S3" s="303"/>
      <c r="AD3" s="88"/>
    </row>
    <row r="4" spans="1:30" ht="11.1" customHeight="1" x14ac:dyDescent="0.25">
      <c r="A4" s="2"/>
      <c r="B4" s="2"/>
      <c r="C4" s="2"/>
      <c r="D4" s="303"/>
      <c r="E4" s="303"/>
      <c r="F4" s="303"/>
      <c r="G4" s="303"/>
      <c r="H4" s="303"/>
      <c r="I4" s="303"/>
      <c r="K4" s="2"/>
      <c r="L4" s="2"/>
      <c r="M4" s="2"/>
      <c r="N4" s="303"/>
      <c r="O4" s="303"/>
      <c r="P4" s="303"/>
      <c r="Q4" s="303"/>
      <c r="R4" s="303"/>
      <c r="S4" s="303"/>
      <c r="AD4" s="88"/>
    </row>
    <row r="5" spans="1:30" ht="11.1" customHeight="1" x14ac:dyDescent="0.25">
      <c r="A5" s="2"/>
      <c r="B5" s="2"/>
      <c r="C5" s="2"/>
      <c r="D5" s="2"/>
      <c r="E5" s="2"/>
      <c r="F5" s="2"/>
      <c r="G5" s="2"/>
      <c r="H5" s="2"/>
      <c r="I5" s="2"/>
      <c r="K5" s="2"/>
      <c r="L5" s="2"/>
      <c r="M5" s="2"/>
      <c r="N5" s="2"/>
      <c r="O5" s="2"/>
      <c r="P5" s="2"/>
      <c r="Q5" s="2"/>
      <c r="R5" s="2"/>
      <c r="S5" s="2"/>
      <c r="AD5" s="88"/>
    </row>
    <row r="6" spans="1:30" ht="11.1" customHeight="1" x14ac:dyDescent="0.25">
      <c r="A6" s="5" t="s">
        <v>0</v>
      </c>
      <c r="B6" s="5"/>
      <c r="C6" s="6"/>
      <c r="D6" s="52" t="str">
        <f>Assumptions!B69</f>
        <v>Small Scale Urban edge</v>
      </c>
      <c r="E6" s="44"/>
      <c r="F6" s="44"/>
      <c r="G6" s="80"/>
      <c r="H6" s="17" t="str">
        <f>Assumptions!$D$70</f>
        <v>Apartments</v>
      </c>
      <c r="I6" s="82">
        <f>Assumptions!$C$70</f>
        <v>0</v>
      </c>
      <c r="K6" s="5" t="s">
        <v>0</v>
      </c>
      <c r="L6" s="5"/>
      <c r="M6" s="6"/>
      <c r="N6" s="52" t="str">
        <f>Assumptions!$B$69</f>
        <v>Small Scale Urban edge</v>
      </c>
      <c r="O6" s="44"/>
      <c r="P6" s="44"/>
      <c r="Q6" s="45"/>
      <c r="R6" s="17" t="str">
        <f>Assumptions!$D$70</f>
        <v>Apartments</v>
      </c>
      <c r="S6" s="82">
        <f>Assumptions!$C$70</f>
        <v>0</v>
      </c>
      <c r="AD6" s="88"/>
    </row>
    <row r="7" spans="1:30" ht="11.1" customHeight="1" x14ac:dyDescent="0.25">
      <c r="A7" s="5" t="s">
        <v>1</v>
      </c>
      <c r="B7" s="6"/>
      <c r="C7" s="6"/>
      <c r="D7" s="52" t="s">
        <v>116</v>
      </c>
      <c r="E7" s="44"/>
      <c r="F7" s="44"/>
      <c r="G7" s="44"/>
      <c r="H7" s="17" t="str">
        <f>Assumptions!$D$71</f>
        <v>2 bed houses</v>
      </c>
      <c r="I7" s="82">
        <f>Assumptions!$C$71</f>
        <v>5</v>
      </c>
      <c r="K7" s="5" t="s">
        <v>1</v>
      </c>
      <c r="L7" s="6"/>
      <c r="M7" s="6"/>
      <c r="N7" s="52" t="s">
        <v>116</v>
      </c>
      <c r="O7" s="44"/>
      <c r="P7" s="44"/>
      <c r="Q7" s="46"/>
      <c r="R7" s="17" t="str">
        <f>Assumptions!$D$71</f>
        <v>2 bed houses</v>
      </c>
      <c r="S7" s="82">
        <f>Assumptions!$C$71</f>
        <v>5</v>
      </c>
      <c r="AD7" s="88"/>
    </row>
    <row r="8" spans="1:30" ht="11.1" customHeight="1" x14ac:dyDescent="0.25">
      <c r="A8" s="5" t="s">
        <v>2</v>
      </c>
      <c r="B8" s="5"/>
      <c r="C8" s="6"/>
      <c r="D8" s="53" t="str">
        <f>Assumptions!A13</f>
        <v xml:space="preserve">Low Value </v>
      </c>
      <c r="E8" s="49"/>
      <c r="F8" s="49"/>
      <c r="G8" s="81"/>
      <c r="H8" s="17" t="str">
        <f>Assumptions!$D$72</f>
        <v>3 Bed houses</v>
      </c>
      <c r="I8" s="82">
        <f>Assumptions!$C$72</f>
        <v>5</v>
      </c>
      <c r="K8" s="5" t="s">
        <v>2</v>
      </c>
      <c r="L8" s="5"/>
      <c r="M8" s="6"/>
      <c r="N8" s="51" t="str">
        <f>Assumptions!A14</f>
        <v>High Value</v>
      </c>
      <c r="O8" s="47"/>
      <c r="P8" s="47"/>
      <c r="Q8" s="48"/>
      <c r="R8" s="17" t="str">
        <f>Assumptions!$D$72</f>
        <v>3 Bed houses</v>
      </c>
      <c r="S8" s="82">
        <f>Assumptions!$C$72</f>
        <v>5</v>
      </c>
      <c r="AD8" s="88"/>
    </row>
    <row r="9" spans="1:30" ht="11.1" customHeight="1" x14ac:dyDescent="0.25">
      <c r="A9" s="5" t="s">
        <v>3</v>
      </c>
      <c r="B9" s="5"/>
      <c r="C9" s="6"/>
      <c r="D9" s="10">
        <f>SUM(I6:I10)</f>
        <v>10</v>
      </c>
      <c r="E9" s="39" t="s">
        <v>67</v>
      </c>
      <c r="F9" s="6"/>
      <c r="G9" s="8"/>
      <c r="H9" s="17" t="str">
        <f>Assumptions!$D$73</f>
        <v>4 bed houses</v>
      </c>
      <c r="I9" s="82">
        <f>Assumptions!$C$73</f>
        <v>0</v>
      </c>
      <c r="K9" s="5" t="s">
        <v>3</v>
      </c>
      <c r="L9" s="5"/>
      <c r="M9" s="6"/>
      <c r="N9" s="10">
        <f>SUM(S6:S10)</f>
        <v>10</v>
      </c>
      <c r="O9" s="39" t="s">
        <v>67</v>
      </c>
      <c r="P9" s="6"/>
      <c r="Q9" s="8"/>
      <c r="R9" s="17" t="str">
        <f>Assumptions!$D$73</f>
        <v>4 bed houses</v>
      </c>
      <c r="S9" s="82">
        <f>Assumptions!$C$73</f>
        <v>0</v>
      </c>
      <c r="AD9" s="88"/>
    </row>
    <row r="10" spans="1:30" ht="11.1" customHeight="1" x14ac:dyDescent="0.25">
      <c r="A10" s="90" t="s">
        <v>56</v>
      </c>
      <c r="B10" s="91"/>
      <c r="C10" s="107">
        <v>0</v>
      </c>
      <c r="D10" s="104">
        <f>D9*C10</f>
        <v>0</v>
      </c>
      <c r="E10" s="105" t="s">
        <v>57</v>
      </c>
      <c r="F10" s="106"/>
      <c r="G10" s="108"/>
      <c r="H10" s="95" t="str">
        <f>Assumptions!$D$65</f>
        <v>5 bed house</v>
      </c>
      <c r="I10" s="82">
        <f>Assumptions!$C$74</f>
        <v>0</v>
      </c>
      <c r="K10" s="90" t="s">
        <v>56</v>
      </c>
      <c r="L10" s="91"/>
      <c r="M10" s="107">
        <v>0</v>
      </c>
      <c r="N10" s="104">
        <f>N9*M10</f>
        <v>0</v>
      </c>
      <c r="O10" s="105" t="s">
        <v>57</v>
      </c>
      <c r="P10" s="106"/>
      <c r="Q10" s="108"/>
      <c r="R10" s="95" t="str">
        <f>Assumptions!$D$65</f>
        <v>5 bed house</v>
      </c>
      <c r="S10" s="82">
        <f>Assumptions!$C$74</f>
        <v>0</v>
      </c>
      <c r="AD10" s="88"/>
    </row>
    <row r="11" spans="1:30" ht="11.1" customHeight="1" x14ac:dyDescent="0.25">
      <c r="A11" s="90" t="s">
        <v>58</v>
      </c>
      <c r="B11" s="91"/>
      <c r="C11" s="109">
        <f>Assumptions!$D$13</f>
        <v>0.15</v>
      </c>
      <c r="D11" s="95" t="str">
        <f>Assumptions!$D$12</f>
        <v>Starter Homes</v>
      </c>
      <c r="E11" s="107">
        <f>Assumptions!$E$13</f>
        <v>0.15</v>
      </c>
      <c r="F11" s="95" t="str">
        <f>Assumptions!$E$12</f>
        <v>Intermediate</v>
      </c>
      <c r="G11" s="110">
        <f>Assumptions!$F$13</f>
        <v>0.7</v>
      </c>
      <c r="H11" s="105" t="str">
        <f>Assumptions!$F$12</f>
        <v>Afford/Social Rent</v>
      </c>
      <c r="I11" s="1"/>
      <c r="K11" s="90" t="s">
        <v>58</v>
      </c>
      <c r="L11" s="91"/>
      <c r="M11" s="109">
        <f>Assumptions!$D$14</f>
        <v>0.15</v>
      </c>
      <c r="N11" s="95" t="str">
        <f>Assumptions!$D$12</f>
        <v>Starter Homes</v>
      </c>
      <c r="O11" s="107">
        <f>Assumptions!$E$14</f>
        <v>0.15</v>
      </c>
      <c r="P11" s="95" t="str">
        <f>Assumptions!$E$12</f>
        <v>Intermediate</v>
      </c>
      <c r="Q11" s="110">
        <f>Assumptions!$F$14</f>
        <v>0.7</v>
      </c>
      <c r="R11" s="105" t="str">
        <f>Assumptions!$F$12</f>
        <v>Afford/Social Rent</v>
      </c>
      <c r="S11" s="1"/>
      <c r="AD11" s="88"/>
    </row>
    <row r="12" spans="1:30" ht="11.1" customHeight="1" x14ac:dyDescent="0.25">
      <c r="A12" s="90" t="s">
        <v>59</v>
      </c>
      <c r="B12" s="91"/>
      <c r="C12" s="91"/>
      <c r="D12" s="104">
        <f>(A15*C15)+(A16*C16)+(A17*C17)+(A18*C18)+(A19*C19)</f>
        <v>825</v>
      </c>
      <c r="E12" s="105" t="s">
        <v>60</v>
      </c>
      <c r="F12" s="106"/>
      <c r="G12" s="112">
        <f>SUM(A22*C22)+(A23*C23)+(A24*C24)+(A27*C27)+(A28*C28)+(A29*C29)+(A32*C32)+(A33*C33)+(A34*C34)</f>
        <v>0</v>
      </c>
      <c r="H12" s="95" t="s">
        <v>61</v>
      </c>
      <c r="I12" s="8"/>
      <c r="K12" s="90" t="s">
        <v>59</v>
      </c>
      <c r="L12" s="91"/>
      <c r="M12" s="91"/>
      <c r="N12" s="104">
        <f>(K15*M15)+(K16*M16)+(K17*M17)+(K18*M18)+(K19*M19)</f>
        <v>825</v>
      </c>
      <c r="O12" s="105" t="s">
        <v>60</v>
      </c>
      <c r="P12" s="106"/>
      <c r="Q12" s="112">
        <f>SUM(K22*M22)+(K23*M23)+(K24*M24)+(K27*M27)+(K28*M28)+(K29*M29)+(K32*M32)+(K33*M33)+(K34*M34)</f>
        <v>0</v>
      </c>
      <c r="R12" s="95" t="s">
        <v>61</v>
      </c>
      <c r="S12" s="8"/>
      <c r="AD12" s="88"/>
    </row>
    <row r="13" spans="1:30" ht="11.1" customHeight="1" x14ac:dyDescent="0.25">
      <c r="A13" s="113" t="s">
        <v>4</v>
      </c>
      <c r="B13" s="114"/>
      <c r="C13" s="114"/>
      <c r="D13" s="114"/>
      <c r="E13" s="114"/>
      <c r="F13" s="114"/>
      <c r="G13" s="114"/>
      <c r="H13" s="114"/>
      <c r="I13" s="14"/>
      <c r="K13" s="113" t="s">
        <v>4</v>
      </c>
      <c r="L13" s="114"/>
      <c r="M13" s="114"/>
      <c r="N13" s="114"/>
      <c r="O13" s="114"/>
      <c r="P13" s="114"/>
      <c r="Q13" s="114"/>
      <c r="R13" s="114"/>
      <c r="S13" s="14"/>
      <c r="AD13" s="88"/>
    </row>
    <row r="14" spans="1:30" ht="11.1" customHeight="1" x14ac:dyDescent="0.25">
      <c r="A14" s="91" t="s">
        <v>62</v>
      </c>
      <c r="B14" s="91"/>
      <c r="C14" s="116"/>
      <c r="D14" s="116"/>
      <c r="E14" s="116"/>
      <c r="F14" s="116"/>
      <c r="G14" s="116"/>
      <c r="H14" s="116"/>
      <c r="I14" s="8"/>
      <c r="K14" s="91" t="s">
        <v>62</v>
      </c>
      <c r="L14" s="91"/>
      <c r="M14" s="116"/>
      <c r="N14" s="116"/>
      <c r="O14" s="116"/>
      <c r="P14" s="116"/>
      <c r="Q14" s="116"/>
      <c r="R14" s="116"/>
      <c r="S14" s="8"/>
      <c r="AD14" s="88"/>
    </row>
    <row r="15" spans="1:30" ht="11.1" customHeight="1" x14ac:dyDescent="0.25">
      <c r="A15" s="117">
        <f>I6*(100%-C10)</f>
        <v>0</v>
      </c>
      <c r="B15" s="95" t="str">
        <f>Assumptions!$A$22</f>
        <v>Apartments</v>
      </c>
      <c r="C15" s="118">
        <f>Assumptions!$B$22</f>
        <v>65</v>
      </c>
      <c r="D15" s="119" t="s">
        <v>5</v>
      </c>
      <c r="E15" s="120">
        <f>Assumptions!$C$32</f>
        <v>1750</v>
      </c>
      <c r="F15" s="119" t="s">
        <v>6</v>
      </c>
      <c r="G15" s="116"/>
      <c r="H15" s="116"/>
      <c r="I15" s="20">
        <f>A15*C15*E15</f>
        <v>0</v>
      </c>
      <c r="K15" s="117">
        <f>S6*(100%-M10)</f>
        <v>0</v>
      </c>
      <c r="L15" s="95" t="str">
        <f>Assumptions!$A$22</f>
        <v>Apartments</v>
      </c>
      <c r="M15" s="118">
        <f>Assumptions!$B$22</f>
        <v>65</v>
      </c>
      <c r="N15" s="119" t="s">
        <v>5</v>
      </c>
      <c r="O15" s="120">
        <f>Assumptions!$C$33</f>
        <v>1850</v>
      </c>
      <c r="P15" s="119" t="s">
        <v>6</v>
      </c>
      <c r="Q15" s="116"/>
      <c r="R15" s="116"/>
      <c r="S15" s="20">
        <f>K15*M15*O15</f>
        <v>0</v>
      </c>
      <c r="AD15" s="88"/>
    </row>
    <row r="16" spans="1:30" ht="11.1" customHeight="1" x14ac:dyDescent="0.25">
      <c r="A16" s="117">
        <f>I7*(100%-C10)</f>
        <v>5</v>
      </c>
      <c r="B16" s="95" t="str">
        <f>Assumptions!$A$23</f>
        <v>2 bed houses</v>
      </c>
      <c r="C16" s="118">
        <f>Assumptions!$B$23</f>
        <v>75</v>
      </c>
      <c r="D16" s="119" t="s">
        <v>5</v>
      </c>
      <c r="E16" s="120">
        <f>Assumptions!$D$32</f>
        <v>1900</v>
      </c>
      <c r="F16" s="119" t="s">
        <v>6</v>
      </c>
      <c r="G16" s="116"/>
      <c r="H16" s="116"/>
      <c r="I16" s="20">
        <f>A16*C16*E16</f>
        <v>712500</v>
      </c>
      <c r="K16" s="117">
        <f>S7*(100%-M10)</f>
        <v>5</v>
      </c>
      <c r="L16" s="95" t="str">
        <f>Assumptions!$A$23</f>
        <v>2 bed houses</v>
      </c>
      <c r="M16" s="118">
        <f>Assumptions!$B$23</f>
        <v>75</v>
      </c>
      <c r="N16" s="119" t="s">
        <v>5</v>
      </c>
      <c r="O16" s="120">
        <f>Assumptions!$D$33</f>
        <v>2250</v>
      </c>
      <c r="P16" s="119" t="s">
        <v>6</v>
      </c>
      <c r="Q16" s="116"/>
      <c r="R16" s="116"/>
      <c r="S16" s="20">
        <f>K16*M16*O16</f>
        <v>843750</v>
      </c>
      <c r="AD16" s="88"/>
    </row>
    <row r="17" spans="1:30" ht="11.1" customHeight="1" x14ac:dyDescent="0.25">
      <c r="A17" s="117">
        <f>I8*(100%-C10)</f>
        <v>5</v>
      </c>
      <c r="B17" s="95" t="str">
        <f>Assumptions!$A$24</f>
        <v>3 Bed houses</v>
      </c>
      <c r="C17" s="118">
        <f>Assumptions!$B$24</f>
        <v>90</v>
      </c>
      <c r="D17" s="119" t="s">
        <v>5</v>
      </c>
      <c r="E17" s="120">
        <f>Assumptions!$E$32</f>
        <v>1850</v>
      </c>
      <c r="F17" s="119" t="s">
        <v>6</v>
      </c>
      <c r="G17" s="116"/>
      <c r="H17" s="116"/>
      <c r="I17" s="20">
        <f>A17*C17*E17</f>
        <v>832500</v>
      </c>
      <c r="K17" s="117">
        <f>S8*(100%-M10)</f>
        <v>5</v>
      </c>
      <c r="L17" s="95" t="str">
        <f>Assumptions!$A$24</f>
        <v>3 Bed houses</v>
      </c>
      <c r="M17" s="118">
        <f>Assumptions!$B$24</f>
        <v>90</v>
      </c>
      <c r="N17" s="119" t="s">
        <v>5</v>
      </c>
      <c r="O17" s="120">
        <f>Assumptions!$E$33</f>
        <v>2200</v>
      </c>
      <c r="P17" s="119" t="s">
        <v>6</v>
      </c>
      <c r="Q17" s="116"/>
      <c r="R17" s="116"/>
      <c r="S17" s="20">
        <f>K17*M17*O17</f>
        <v>990000</v>
      </c>
      <c r="AD17" s="88"/>
    </row>
    <row r="18" spans="1:30" ht="11.1" customHeight="1" x14ac:dyDescent="0.25">
      <c r="A18" s="117">
        <f>I9*(100%-C10)</f>
        <v>0</v>
      </c>
      <c r="B18" s="95" t="str">
        <f>Assumptions!$A$25</f>
        <v>4 bed houses</v>
      </c>
      <c r="C18" s="118">
        <f>Assumptions!$B$25</f>
        <v>120</v>
      </c>
      <c r="D18" s="119" t="s">
        <v>5</v>
      </c>
      <c r="E18" s="120">
        <f>Assumptions!$F$32</f>
        <v>1850</v>
      </c>
      <c r="F18" s="119" t="s">
        <v>6</v>
      </c>
      <c r="G18" s="116"/>
      <c r="H18" s="116"/>
      <c r="I18" s="20">
        <f>A18*C18*E18</f>
        <v>0</v>
      </c>
      <c r="K18" s="117">
        <f>S9*(100%-M10)</f>
        <v>0</v>
      </c>
      <c r="L18" s="95" t="str">
        <f>Assumptions!$A$25</f>
        <v>4 bed houses</v>
      </c>
      <c r="M18" s="118">
        <f>Assumptions!$B$25</f>
        <v>120</v>
      </c>
      <c r="N18" s="119" t="s">
        <v>5</v>
      </c>
      <c r="O18" s="120">
        <f>Assumptions!$F$33</f>
        <v>2200</v>
      </c>
      <c r="P18" s="119" t="s">
        <v>6</v>
      </c>
      <c r="Q18" s="116"/>
      <c r="R18" s="116"/>
      <c r="S18" s="20">
        <f>K18*M18*O18</f>
        <v>0</v>
      </c>
      <c r="AD18" s="88"/>
    </row>
    <row r="19" spans="1:30" ht="11.1" customHeight="1" x14ac:dyDescent="0.25">
      <c r="A19" s="117">
        <f>I10*(100%-C10)</f>
        <v>0</v>
      </c>
      <c r="B19" s="95" t="str">
        <f>Assumptions!$A$26</f>
        <v>5 bed house</v>
      </c>
      <c r="C19" s="120">
        <f>Assumptions!$B$26</f>
        <v>150</v>
      </c>
      <c r="D19" s="119" t="s">
        <v>5</v>
      </c>
      <c r="E19" s="120">
        <f>Assumptions!$G$32</f>
        <v>1800</v>
      </c>
      <c r="F19" s="119" t="s">
        <v>6</v>
      </c>
      <c r="G19" s="116"/>
      <c r="H19" s="116"/>
      <c r="I19" s="20">
        <f>A19*C19*E19</f>
        <v>0</v>
      </c>
      <c r="K19" s="117">
        <f>S10*(100%-M10)</f>
        <v>0</v>
      </c>
      <c r="L19" s="95" t="str">
        <f>Assumptions!$A$26</f>
        <v>5 bed house</v>
      </c>
      <c r="M19" s="120">
        <f>Assumptions!$B$26</f>
        <v>150</v>
      </c>
      <c r="N19" s="119" t="s">
        <v>5</v>
      </c>
      <c r="O19" s="120">
        <f>Assumptions!$G$33</f>
        <v>2150</v>
      </c>
      <c r="P19" s="119" t="s">
        <v>6</v>
      </c>
      <c r="Q19" s="116"/>
      <c r="R19" s="116"/>
      <c r="S19" s="20">
        <f>K19*M19*O19</f>
        <v>0</v>
      </c>
      <c r="AD19" s="88"/>
    </row>
    <row r="20" spans="1:30" ht="11.1" customHeight="1" x14ac:dyDescent="0.25">
      <c r="A20" s="114"/>
      <c r="B20" s="114"/>
      <c r="C20" s="114"/>
      <c r="D20" s="122"/>
      <c r="E20" s="114"/>
      <c r="F20" s="122"/>
      <c r="G20" s="114"/>
      <c r="H20" s="114"/>
      <c r="I20" s="22"/>
      <c r="K20" s="114"/>
      <c r="L20" s="114"/>
      <c r="M20" s="114"/>
      <c r="N20" s="122"/>
      <c r="O20" s="114"/>
      <c r="P20" s="122"/>
      <c r="Q20" s="114"/>
      <c r="R20" s="114"/>
      <c r="S20" s="22"/>
      <c r="AD20" s="88"/>
    </row>
    <row r="21" spans="1:30" ht="11.1" customHeight="1" x14ac:dyDescent="0.25">
      <c r="A21" s="91" t="str">
        <f>Assumptions!$D$12</f>
        <v>Starter Homes</v>
      </c>
      <c r="B21" s="91"/>
      <c r="C21" s="107">
        <f>Assumptions!$D$18</f>
        <v>0.8</v>
      </c>
      <c r="D21" s="119" t="s">
        <v>63</v>
      </c>
      <c r="E21" s="116"/>
      <c r="F21" s="119"/>
      <c r="G21" s="116"/>
      <c r="H21" s="116"/>
      <c r="I21" s="23"/>
      <c r="K21" s="91" t="str">
        <f>Assumptions!$D$12</f>
        <v>Starter Homes</v>
      </c>
      <c r="L21" s="91"/>
      <c r="M21" s="107">
        <f>Assumptions!$D$18</f>
        <v>0.8</v>
      </c>
      <c r="N21" s="119" t="s">
        <v>63</v>
      </c>
      <c r="O21" s="116"/>
      <c r="P21" s="119"/>
      <c r="Q21" s="116"/>
      <c r="R21" s="116"/>
      <c r="S21" s="23"/>
      <c r="AD21" s="88"/>
    </row>
    <row r="22" spans="1:30" ht="11.1" customHeight="1" x14ac:dyDescent="0.25">
      <c r="A22" s="117">
        <f>D10*C11*Assumptions!$C$220</f>
        <v>0</v>
      </c>
      <c r="B22" s="95" t="str">
        <f>Assumptions!$A$220</f>
        <v>Apartments</v>
      </c>
      <c r="C22" s="125">
        <f>Assumptions!$B$220</f>
        <v>0</v>
      </c>
      <c r="D22" s="119" t="s">
        <v>7</v>
      </c>
      <c r="E22" s="116">
        <f>E15*C21</f>
        <v>1400</v>
      </c>
      <c r="F22" s="119" t="s">
        <v>6</v>
      </c>
      <c r="G22" s="116"/>
      <c r="H22" s="116"/>
      <c r="I22" s="20">
        <f>A22*C22*E22</f>
        <v>0</v>
      </c>
      <c r="K22" s="117">
        <f>N10*M11*Assumptions!$C$220</f>
        <v>0</v>
      </c>
      <c r="L22" s="95" t="str">
        <f>Assumptions!$A$220</f>
        <v>Apartments</v>
      </c>
      <c r="M22" s="125">
        <f>Assumptions!$B$220</f>
        <v>0</v>
      </c>
      <c r="N22" s="119" t="s">
        <v>7</v>
      </c>
      <c r="O22" s="116">
        <f>O15*M21</f>
        <v>1480</v>
      </c>
      <c r="P22" s="119" t="s">
        <v>6</v>
      </c>
      <c r="Q22" s="116"/>
      <c r="R22" s="116"/>
      <c r="S22" s="20">
        <f>K22*M22*O22</f>
        <v>0</v>
      </c>
      <c r="AD22" s="88"/>
    </row>
    <row r="23" spans="1:30" ht="11.1" customHeight="1" x14ac:dyDescent="0.25">
      <c r="A23" s="117">
        <f>D10*C11*Assumptions!$C$221</f>
        <v>0</v>
      </c>
      <c r="B23" s="95" t="str">
        <f>Assumptions!$A$221</f>
        <v>2 Bed house</v>
      </c>
      <c r="C23" s="125">
        <f>Assumptions!$B$221</f>
        <v>75</v>
      </c>
      <c r="D23" s="119" t="s">
        <v>7</v>
      </c>
      <c r="E23" s="116">
        <f>E16*C21</f>
        <v>1520</v>
      </c>
      <c r="F23" s="119" t="s">
        <v>6</v>
      </c>
      <c r="G23" s="116"/>
      <c r="H23" s="116"/>
      <c r="I23" s="20">
        <f>A23*C23*E23</f>
        <v>0</v>
      </c>
      <c r="K23" s="117">
        <f>N10*M11*Assumptions!$C$221</f>
        <v>0</v>
      </c>
      <c r="L23" s="95" t="str">
        <f>Assumptions!$A$221</f>
        <v>2 Bed house</v>
      </c>
      <c r="M23" s="125">
        <f>Assumptions!$B$221</f>
        <v>75</v>
      </c>
      <c r="N23" s="119" t="s">
        <v>7</v>
      </c>
      <c r="O23" s="116">
        <f>O16*M21</f>
        <v>1800</v>
      </c>
      <c r="P23" s="119" t="s">
        <v>6</v>
      </c>
      <c r="Q23" s="116"/>
      <c r="R23" s="116"/>
      <c r="S23" s="20">
        <f>K23*M23*O23</f>
        <v>0</v>
      </c>
      <c r="AD23" s="88"/>
    </row>
    <row r="24" spans="1:30" ht="11.1" customHeight="1" x14ac:dyDescent="0.25">
      <c r="A24" s="117">
        <f>D10*C11*Assumptions!$C$222</f>
        <v>0</v>
      </c>
      <c r="B24" s="95" t="str">
        <f>Assumptions!$A$222</f>
        <v>3 Bed House</v>
      </c>
      <c r="C24" s="125">
        <f>Assumptions!$B$222</f>
        <v>90</v>
      </c>
      <c r="D24" s="119" t="s">
        <v>7</v>
      </c>
      <c r="E24" s="116">
        <f>E17*C21</f>
        <v>1480</v>
      </c>
      <c r="F24" s="119" t="s">
        <v>6</v>
      </c>
      <c r="G24" s="116"/>
      <c r="H24" s="116"/>
      <c r="I24" s="20">
        <f>A24*C24*E24</f>
        <v>0</v>
      </c>
      <c r="K24" s="117">
        <f>N10*M11*Assumptions!$C$222</f>
        <v>0</v>
      </c>
      <c r="L24" s="95" t="str">
        <f>Assumptions!$A$222</f>
        <v>3 Bed House</v>
      </c>
      <c r="M24" s="125">
        <f>Assumptions!$B$222</f>
        <v>90</v>
      </c>
      <c r="N24" s="119" t="s">
        <v>7</v>
      </c>
      <c r="O24" s="116">
        <f>O17*M21</f>
        <v>1760</v>
      </c>
      <c r="P24" s="119" t="s">
        <v>6</v>
      </c>
      <c r="Q24" s="116"/>
      <c r="R24" s="116"/>
      <c r="S24" s="20">
        <f>K24*M24*O24</f>
        <v>0</v>
      </c>
      <c r="AD24" s="88"/>
    </row>
    <row r="25" spans="1:30" ht="11.1" customHeight="1" x14ac:dyDescent="0.25">
      <c r="A25" s="126"/>
      <c r="B25" s="114"/>
      <c r="C25" s="127"/>
      <c r="D25" s="122"/>
      <c r="E25" s="114"/>
      <c r="F25" s="122"/>
      <c r="G25" s="114"/>
      <c r="H25" s="114"/>
      <c r="I25" s="27"/>
      <c r="K25" s="126"/>
      <c r="L25" s="114"/>
      <c r="M25" s="127"/>
      <c r="N25" s="122"/>
      <c r="O25" s="114"/>
      <c r="P25" s="122"/>
      <c r="Q25" s="114"/>
      <c r="R25" s="114"/>
      <c r="S25" s="27"/>
      <c r="AD25" s="88"/>
    </row>
    <row r="26" spans="1:30" ht="11.1" customHeight="1" x14ac:dyDescent="0.25">
      <c r="A26" s="91" t="str">
        <f>Assumptions!$E$12</f>
        <v>Intermediate</v>
      </c>
      <c r="B26" s="91"/>
      <c r="C26" s="107">
        <f>Assumptions!$E$18</f>
        <v>0.65</v>
      </c>
      <c r="D26" s="119" t="s">
        <v>63</v>
      </c>
      <c r="E26" s="116"/>
      <c r="F26" s="119"/>
      <c r="G26" s="116"/>
      <c r="H26" s="116"/>
      <c r="I26" s="23"/>
      <c r="K26" s="91" t="str">
        <f>Assumptions!$E$12</f>
        <v>Intermediate</v>
      </c>
      <c r="L26" s="91"/>
      <c r="M26" s="107">
        <f>Assumptions!$E$18</f>
        <v>0.65</v>
      </c>
      <c r="N26" s="119" t="s">
        <v>63</v>
      </c>
      <c r="O26" s="116"/>
      <c r="P26" s="119"/>
      <c r="Q26" s="116"/>
      <c r="R26" s="116"/>
      <c r="S26" s="23"/>
      <c r="AD26" s="88"/>
    </row>
    <row r="27" spans="1:30" ht="11.1" customHeight="1" x14ac:dyDescent="0.25">
      <c r="A27" s="117">
        <f>D10*E11*Assumptions!$C$225</f>
        <v>0</v>
      </c>
      <c r="B27" s="95" t="str">
        <f>Assumptions!$A$225</f>
        <v>Apartments</v>
      </c>
      <c r="C27" s="125">
        <f>Assumptions!$B$225</f>
        <v>0</v>
      </c>
      <c r="D27" s="119" t="s">
        <v>66</v>
      </c>
      <c r="E27" s="116">
        <f>E15*C26</f>
        <v>1137.5</v>
      </c>
      <c r="F27" s="119" t="s">
        <v>6</v>
      </c>
      <c r="G27" s="116"/>
      <c r="H27" s="116"/>
      <c r="I27" s="20">
        <f>A27*C27*E27</f>
        <v>0</v>
      </c>
      <c r="K27" s="117">
        <f>N10*O11*Assumptions!$C$225</f>
        <v>0</v>
      </c>
      <c r="L27" s="95" t="str">
        <f>Assumptions!$A$225</f>
        <v>Apartments</v>
      </c>
      <c r="M27" s="125">
        <f>Assumptions!$B$225</f>
        <v>0</v>
      </c>
      <c r="N27" s="119" t="s">
        <v>66</v>
      </c>
      <c r="O27" s="116">
        <f>O15*M26</f>
        <v>1202.5</v>
      </c>
      <c r="P27" s="119" t="s">
        <v>6</v>
      </c>
      <c r="Q27" s="116"/>
      <c r="R27" s="116"/>
      <c r="S27" s="20">
        <f>K27*M27*O27</f>
        <v>0</v>
      </c>
      <c r="AD27" s="88"/>
    </row>
    <row r="28" spans="1:30" ht="11.1" customHeight="1" x14ac:dyDescent="0.25">
      <c r="A28" s="117">
        <f>D10*E11*Assumptions!$C$226</f>
        <v>0</v>
      </c>
      <c r="B28" s="95" t="s">
        <v>64</v>
      </c>
      <c r="C28" s="125">
        <f>Assumptions!$B$226</f>
        <v>75</v>
      </c>
      <c r="D28" s="119" t="s">
        <v>66</v>
      </c>
      <c r="E28" s="116">
        <f>E16*C26</f>
        <v>1235</v>
      </c>
      <c r="F28" s="119" t="s">
        <v>6</v>
      </c>
      <c r="G28" s="116"/>
      <c r="H28" s="116"/>
      <c r="I28" s="20">
        <f>A28*C28*E28</f>
        <v>0</v>
      </c>
      <c r="K28" s="117">
        <f>N10*O11*Assumptions!$C$226</f>
        <v>0</v>
      </c>
      <c r="L28" s="95" t="s">
        <v>64</v>
      </c>
      <c r="M28" s="125">
        <f>Assumptions!$B$226</f>
        <v>75</v>
      </c>
      <c r="N28" s="119" t="s">
        <v>66</v>
      </c>
      <c r="O28" s="116">
        <f>O16*M26</f>
        <v>1462.5</v>
      </c>
      <c r="P28" s="119" t="s">
        <v>6</v>
      </c>
      <c r="Q28" s="116"/>
      <c r="R28" s="116"/>
      <c r="S28" s="20">
        <f>K28*M28*O28</f>
        <v>0</v>
      </c>
      <c r="AD28" s="88"/>
    </row>
    <row r="29" spans="1:30" ht="11.1" customHeight="1" x14ac:dyDescent="0.25">
      <c r="A29" s="117">
        <f>D10*E11*Assumptions!$C$227</f>
        <v>0</v>
      </c>
      <c r="B29" s="95" t="str">
        <f>Assumptions!$A$227</f>
        <v>3 Bed House</v>
      </c>
      <c r="C29" s="125">
        <f>Assumptions!$B$227</f>
        <v>90</v>
      </c>
      <c r="D29" s="119" t="s">
        <v>66</v>
      </c>
      <c r="E29" s="116">
        <f>E17*C26</f>
        <v>1202.5</v>
      </c>
      <c r="F29" s="119" t="s">
        <v>6</v>
      </c>
      <c r="G29" s="116"/>
      <c r="H29" s="116"/>
      <c r="I29" s="20">
        <f>A29*C29*E29</f>
        <v>0</v>
      </c>
      <c r="K29" s="117">
        <f>N10*O11*Assumptions!$C$227</f>
        <v>0</v>
      </c>
      <c r="L29" s="95" t="str">
        <f>Assumptions!$A$227</f>
        <v>3 Bed House</v>
      </c>
      <c r="M29" s="125">
        <f>Assumptions!$B$227</f>
        <v>90</v>
      </c>
      <c r="N29" s="119" t="s">
        <v>66</v>
      </c>
      <c r="O29" s="116">
        <f>O17*M26</f>
        <v>1430</v>
      </c>
      <c r="P29" s="119" t="s">
        <v>6</v>
      </c>
      <c r="Q29" s="116"/>
      <c r="R29" s="116"/>
      <c r="S29" s="20">
        <f>K29*M29*O29</f>
        <v>0</v>
      </c>
      <c r="AD29" s="88"/>
    </row>
    <row r="30" spans="1:30" ht="11.1" customHeight="1" x14ac:dyDescent="0.25">
      <c r="A30" s="126"/>
      <c r="B30" s="114"/>
      <c r="C30" s="127"/>
      <c r="D30" s="122"/>
      <c r="E30" s="114"/>
      <c r="F30" s="122"/>
      <c r="G30" s="114"/>
      <c r="H30" s="114"/>
      <c r="I30" s="27"/>
      <c r="K30" s="126"/>
      <c r="L30" s="114"/>
      <c r="M30" s="127"/>
      <c r="N30" s="122"/>
      <c r="O30" s="114"/>
      <c r="P30" s="122"/>
      <c r="Q30" s="114"/>
      <c r="R30" s="114"/>
      <c r="S30" s="27"/>
      <c r="AD30" s="88"/>
    </row>
    <row r="31" spans="1:30" ht="11.1" customHeight="1" x14ac:dyDescent="0.25">
      <c r="A31" s="91" t="str">
        <f>Assumptions!$F$12</f>
        <v>Afford/Social Rent</v>
      </c>
      <c r="B31" s="91"/>
      <c r="C31" s="107">
        <f>Assumptions!$F$18</f>
        <v>0.48</v>
      </c>
      <c r="D31" s="119" t="s">
        <v>63</v>
      </c>
      <c r="E31" s="116"/>
      <c r="F31" s="119"/>
      <c r="G31" s="116"/>
      <c r="H31" s="116"/>
      <c r="I31" s="23"/>
      <c r="K31" s="91" t="str">
        <f>Assumptions!$F$12</f>
        <v>Afford/Social Rent</v>
      </c>
      <c r="L31" s="91"/>
      <c r="M31" s="107">
        <f>Assumptions!$F$18</f>
        <v>0.48</v>
      </c>
      <c r="N31" s="119" t="s">
        <v>63</v>
      </c>
      <c r="O31" s="116"/>
      <c r="P31" s="119"/>
      <c r="Q31" s="116"/>
      <c r="R31" s="116"/>
      <c r="S31" s="23"/>
      <c r="AD31" s="88"/>
    </row>
    <row r="32" spans="1:30" ht="11.1" customHeight="1" x14ac:dyDescent="0.25">
      <c r="A32" s="117">
        <f>D10*G11*Assumptions!$C$230</f>
        <v>0</v>
      </c>
      <c r="B32" s="95" t="str">
        <f>Assumptions!$A$230</f>
        <v>Apartments</v>
      </c>
      <c r="C32" s="125">
        <f>Assumptions!$B$230</f>
        <v>0</v>
      </c>
      <c r="D32" s="119" t="s">
        <v>66</v>
      </c>
      <c r="E32" s="116">
        <f>E15*C31</f>
        <v>840</v>
      </c>
      <c r="F32" s="119" t="s">
        <v>6</v>
      </c>
      <c r="G32" s="116"/>
      <c r="H32" s="116"/>
      <c r="I32" s="20">
        <f>A32*C32*E32</f>
        <v>0</v>
      </c>
      <c r="K32" s="117">
        <f>N10*Q11*Assumptions!$C$230</f>
        <v>0</v>
      </c>
      <c r="L32" s="95" t="str">
        <f>Assumptions!$A$230</f>
        <v>Apartments</v>
      </c>
      <c r="M32" s="125">
        <f>Assumptions!$B$230</f>
        <v>0</v>
      </c>
      <c r="N32" s="119" t="s">
        <v>66</v>
      </c>
      <c r="O32" s="116">
        <f>O15*M31</f>
        <v>888</v>
      </c>
      <c r="P32" s="119" t="s">
        <v>6</v>
      </c>
      <c r="Q32" s="116"/>
      <c r="R32" s="116"/>
      <c r="S32" s="20">
        <f>K32*M32*O32</f>
        <v>0</v>
      </c>
      <c r="AD32" s="88"/>
    </row>
    <row r="33" spans="1:30" ht="11.1" customHeight="1" x14ac:dyDescent="0.25">
      <c r="A33" s="117">
        <f>D10*G11*Assumptions!$C$231</f>
        <v>0</v>
      </c>
      <c r="B33" s="95" t="str">
        <f>Assumptions!$A$231</f>
        <v>2 Bed house</v>
      </c>
      <c r="C33" s="125">
        <f>Assumptions!$B$231</f>
        <v>75</v>
      </c>
      <c r="D33" s="119" t="s">
        <v>66</v>
      </c>
      <c r="E33" s="116">
        <f>E16*C31</f>
        <v>912</v>
      </c>
      <c r="F33" s="119" t="s">
        <v>6</v>
      </c>
      <c r="G33" s="116"/>
      <c r="H33" s="116"/>
      <c r="I33" s="20">
        <f>A33*C33*E33</f>
        <v>0</v>
      </c>
      <c r="K33" s="117">
        <f>N10*Q11*Assumptions!$C$231</f>
        <v>0</v>
      </c>
      <c r="L33" s="95" t="str">
        <f>Assumptions!$A$231</f>
        <v>2 Bed house</v>
      </c>
      <c r="M33" s="125">
        <f>Assumptions!$B$231</f>
        <v>75</v>
      </c>
      <c r="N33" s="119" t="s">
        <v>66</v>
      </c>
      <c r="O33" s="116">
        <f>O16*M31</f>
        <v>1080</v>
      </c>
      <c r="P33" s="119" t="s">
        <v>6</v>
      </c>
      <c r="Q33" s="116"/>
      <c r="R33" s="116"/>
      <c r="S33" s="20">
        <f>K33*M33*O33</f>
        <v>0</v>
      </c>
      <c r="AD33" s="88"/>
    </row>
    <row r="34" spans="1:30" ht="11.1" customHeight="1" x14ac:dyDescent="0.25">
      <c r="A34" s="117">
        <f>D10*G11*Assumptions!$C$232</f>
        <v>0</v>
      </c>
      <c r="B34" s="95" t="str">
        <f>Assumptions!$A$232</f>
        <v>3 Bed House</v>
      </c>
      <c r="C34" s="125">
        <f>Assumptions!$B$232</f>
        <v>90</v>
      </c>
      <c r="D34" s="119" t="s">
        <v>66</v>
      </c>
      <c r="E34" s="116">
        <f>E17*C31</f>
        <v>888</v>
      </c>
      <c r="F34" s="119" t="s">
        <v>6</v>
      </c>
      <c r="G34" s="116"/>
      <c r="H34" s="116"/>
      <c r="I34" s="20">
        <f>A34*C34*E34</f>
        <v>0</v>
      </c>
      <c r="K34" s="117">
        <f>N10*Q11*Assumptions!$C$232</f>
        <v>0</v>
      </c>
      <c r="L34" s="95" t="str">
        <f>Assumptions!$A$232</f>
        <v>3 Bed House</v>
      </c>
      <c r="M34" s="125">
        <f>Assumptions!$B$232</f>
        <v>90</v>
      </c>
      <c r="N34" s="119" t="s">
        <v>66</v>
      </c>
      <c r="O34" s="116">
        <f>O17*M31</f>
        <v>1056</v>
      </c>
      <c r="P34" s="119" t="s">
        <v>6</v>
      </c>
      <c r="Q34" s="116"/>
      <c r="R34" s="116"/>
      <c r="S34" s="20">
        <f>K34*M34*O34</f>
        <v>0</v>
      </c>
      <c r="AD34" s="88"/>
    </row>
    <row r="35" spans="1:30" ht="11.1" customHeight="1" x14ac:dyDescent="0.25">
      <c r="A35" s="129">
        <f>SUM(A15:A34)</f>
        <v>10</v>
      </c>
      <c r="B35" s="122" t="s">
        <v>67</v>
      </c>
      <c r="C35" s="114"/>
      <c r="D35" s="114"/>
      <c r="E35" s="114"/>
      <c r="F35" s="114"/>
      <c r="G35" s="114"/>
      <c r="H35" s="114"/>
      <c r="I35" s="22"/>
      <c r="K35" s="129">
        <f>SUM(K15:K34)</f>
        <v>10</v>
      </c>
      <c r="L35" s="122" t="s">
        <v>67</v>
      </c>
      <c r="M35" s="114"/>
      <c r="N35" s="114"/>
      <c r="O35" s="114"/>
      <c r="P35" s="114"/>
      <c r="Q35" s="114"/>
      <c r="R35" s="114"/>
      <c r="S35" s="22"/>
      <c r="AD35" s="88"/>
    </row>
    <row r="36" spans="1:30" ht="11.1" customHeight="1" x14ac:dyDescent="0.25">
      <c r="A36" s="113" t="s">
        <v>4</v>
      </c>
      <c r="B36" s="114"/>
      <c r="C36" s="114"/>
      <c r="D36" s="114"/>
      <c r="E36" s="114"/>
      <c r="F36" s="114"/>
      <c r="G36" s="114"/>
      <c r="H36" s="114"/>
      <c r="I36" s="29">
        <f>SUM(I15:I34)</f>
        <v>1545000</v>
      </c>
      <c r="K36" s="113" t="s">
        <v>4</v>
      </c>
      <c r="L36" s="114"/>
      <c r="M36" s="114"/>
      <c r="N36" s="114"/>
      <c r="O36" s="114"/>
      <c r="P36" s="114"/>
      <c r="Q36" s="114"/>
      <c r="R36" s="114"/>
      <c r="S36" s="29">
        <f>SUM(S15:S34)</f>
        <v>1833750</v>
      </c>
      <c r="AD36" s="88"/>
    </row>
    <row r="37" spans="1:30" ht="11.1" customHeight="1" x14ac:dyDescent="0.25">
      <c r="A37" s="88"/>
      <c r="B37" s="88"/>
      <c r="C37" s="88"/>
      <c r="D37" s="88"/>
      <c r="E37" s="88"/>
      <c r="F37" s="88"/>
      <c r="G37" s="88"/>
      <c r="H37" s="88"/>
      <c r="K37" s="88"/>
      <c r="L37" s="88"/>
      <c r="M37" s="88"/>
      <c r="N37" s="88"/>
      <c r="O37" s="88"/>
      <c r="P37" s="88"/>
      <c r="Q37" s="88"/>
      <c r="R37" s="88"/>
      <c r="AD37" s="88"/>
    </row>
    <row r="38" spans="1:30" ht="11.1" customHeight="1" x14ac:dyDescent="0.25">
      <c r="A38" s="113" t="s">
        <v>8</v>
      </c>
      <c r="B38" s="114"/>
      <c r="C38" s="114"/>
      <c r="D38" s="114"/>
      <c r="E38" s="114"/>
      <c r="F38" s="114"/>
      <c r="G38" s="114"/>
      <c r="H38" s="114"/>
      <c r="I38" s="27"/>
      <c r="K38" s="113" t="s">
        <v>8</v>
      </c>
      <c r="L38" s="114"/>
      <c r="M38" s="114"/>
      <c r="N38" s="114"/>
      <c r="O38" s="114"/>
      <c r="P38" s="114"/>
      <c r="Q38" s="114"/>
      <c r="R38" s="114"/>
      <c r="S38" s="27"/>
      <c r="AD38" s="88"/>
    </row>
    <row r="39" spans="1:30" ht="11.1" customHeight="1" x14ac:dyDescent="0.25">
      <c r="A39" s="90" t="s">
        <v>9</v>
      </c>
      <c r="B39" s="95" t="s">
        <v>31</v>
      </c>
      <c r="C39" s="131">
        <f>A15</f>
        <v>0</v>
      </c>
      <c r="D39" s="119" t="s">
        <v>68</v>
      </c>
      <c r="E39" s="132">
        <f>(Assumptions!$D$182+((Assumptions!$D$176-Assumptions!$D$182)*(Assumptions!$D$184)))/Assumptions!$A$215</f>
        <v>3174.9521576176512</v>
      </c>
      <c r="F39" s="119" t="s">
        <v>69</v>
      </c>
      <c r="G39" s="116"/>
      <c r="H39" s="116"/>
      <c r="I39" s="20">
        <f>C39*E39</f>
        <v>0</v>
      </c>
      <c r="K39" s="90" t="s">
        <v>9</v>
      </c>
      <c r="L39" s="95" t="s">
        <v>31</v>
      </c>
      <c r="M39" s="131">
        <f>K15</f>
        <v>0</v>
      </c>
      <c r="N39" s="119" t="s">
        <v>68</v>
      </c>
      <c r="O39" s="132">
        <f>(Assumptions!$D$182+((Assumptions!$E$176-Assumptions!$D$182)*(Assumptions!$D$184)))/Assumptions!$A$215</f>
        <v>7345.6185279052434</v>
      </c>
      <c r="P39" s="119" t="s">
        <v>69</v>
      </c>
      <c r="Q39" s="116"/>
      <c r="R39" s="116"/>
      <c r="S39" s="20">
        <f>M39*O39</f>
        <v>0</v>
      </c>
      <c r="AD39" s="88"/>
    </row>
    <row r="40" spans="1:30" ht="11.1" customHeight="1" x14ac:dyDescent="0.25">
      <c r="A40" s="91"/>
      <c r="B40" s="95" t="s">
        <v>70</v>
      </c>
      <c r="C40" s="131">
        <f>A16</f>
        <v>5</v>
      </c>
      <c r="D40" s="119" t="s">
        <v>68</v>
      </c>
      <c r="E40" s="132">
        <f>(Assumptions!$D$182+((Assumptions!$D$176-Assumptions!$D$182)*(Assumptions!$D$184)))/Assumptions!$B$215</f>
        <v>7937.3803940441285</v>
      </c>
      <c r="F40" s="119" t="s">
        <v>69</v>
      </c>
      <c r="G40" s="116"/>
      <c r="H40" s="116"/>
      <c r="I40" s="20">
        <f>C40*E40</f>
        <v>39686.901970220642</v>
      </c>
      <c r="K40" s="91"/>
      <c r="L40" s="95" t="s">
        <v>70</v>
      </c>
      <c r="M40" s="131">
        <f>K16</f>
        <v>5</v>
      </c>
      <c r="N40" s="119" t="s">
        <v>68</v>
      </c>
      <c r="O40" s="132">
        <f>(Assumptions!$D$182+((Assumptions!$E$176-Assumptions!$D$182)*(Assumptions!$D$184)))/Assumptions!$B$215</f>
        <v>18364.046319763111</v>
      </c>
      <c r="P40" s="119" t="s">
        <v>69</v>
      </c>
      <c r="Q40" s="116"/>
      <c r="R40" s="116"/>
      <c r="S40" s="20">
        <f>M40*O40</f>
        <v>91820.231598815561</v>
      </c>
      <c r="AD40" s="88"/>
    </row>
    <row r="41" spans="1:30" ht="11.1" customHeight="1" x14ac:dyDescent="0.25">
      <c r="A41" s="91"/>
      <c r="B41" s="95" t="s">
        <v>65</v>
      </c>
      <c r="C41" s="131">
        <f>A17</f>
        <v>5</v>
      </c>
      <c r="D41" s="119" t="s">
        <v>68</v>
      </c>
      <c r="E41" s="132">
        <f>(Assumptions!$D$182+((Assumptions!$D$176-Assumptions!$D$182)*(Assumptions!$D$184)))/Assumptions!$C$215</f>
        <v>9071.2918789075757</v>
      </c>
      <c r="F41" s="119" t="s">
        <v>69</v>
      </c>
      <c r="G41" s="116"/>
      <c r="H41" s="116"/>
      <c r="I41" s="20">
        <f>C41*E41</f>
        <v>45356.45939453788</v>
      </c>
      <c r="K41" s="91"/>
      <c r="L41" s="95" t="s">
        <v>65</v>
      </c>
      <c r="M41" s="131">
        <f>K17</f>
        <v>5</v>
      </c>
      <c r="N41" s="119" t="s">
        <v>68</v>
      </c>
      <c r="O41" s="132">
        <f>(Assumptions!$D$182+((Assumptions!$E$176-Assumptions!$D$182)*(Assumptions!$D$184)))/Assumptions!$C$215</f>
        <v>20987.481508300698</v>
      </c>
      <c r="P41" s="119" t="s">
        <v>69</v>
      </c>
      <c r="Q41" s="116"/>
      <c r="R41" s="116"/>
      <c r="S41" s="20">
        <f>M41*O41</f>
        <v>104937.40754150349</v>
      </c>
      <c r="AD41" s="88"/>
    </row>
    <row r="42" spans="1:30" ht="11.1" customHeight="1" x14ac:dyDescent="0.25">
      <c r="A42" s="91"/>
      <c r="B42" s="95" t="s">
        <v>71</v>
      </c>
      <c r="C42" s="131">
        <f>A18</f>
        <v>0</v>
      </c>
      <c r="D42" s="119" t="s">
        <v>68</v>
      </c>
      <c r="E42" s="132">
        <f>(Assumptions!$D$182+((Assumptions!$D$176-Assumptions!$D$182)*(Assumptions!$D$184)))/Assumptions!$D$215</f>
        <v>12699.808630470605</v>
      </c>
      <c r="F42" s="119" t="s">
        <v>69</v>
      </c>
      <c r="G42" s="116"/>
      <c r="H42" s="116"/>
      <c r="I42" s="20">
        <f>C42*E42</f>
        <v>0</v>
      </c>
      <c r="K42" s="91"/>
      <c r="L42" s="95" t="s">
        <v>71</v>
      </c>
      <c r="M42" s="131">
        <f>K18</f>
        <v>0</v>
      </c>
      <c r="N42" s="119" t="s">
        <v>68</v>
      </c>
      <c r="O42" s="132">
        <f>(Assumptions!$D$182+((Assumptions!$E$176-Assumptions!$D$182)*(Assumptions!$D$184)))/Assumptions!$D$215</f>
        <v>29382.474111620973</v>
      </c>
      <c r="P42" s="119" t="s">
        <v>69</v>
      </c>
      <c r="Q42" s="116"/>
      <c r="R42" s="116"/>
      <c r="S42" s="20">
        <f>M42*O42</f>
        <v>0</v>
      </c>
      <c r="AD42" s="88"/>
    </row>
    <row r="43" spans="1:30" ht="11.1" customHeight="1" x14ac:dyDescent="0.25">
      <c r="A43" s="111"/>
      <c r="B43" s="95" t="s">
        <v>72</v>
      </c>
      <c r="C43" s="131">
        <f>A19</f>
        <v>0</v>
      </c>
      <c r="D43" s="119" t="s">
        <v>68</v>
      </c>
      <c r="E43" s="132">
        <f>(Assumptions!$D$182+((Assumptions!$D$176-Assumptions!$D$182)*(Assumptions!$D$184)))/Assumptions!$E$215</f>
        <v>15874.760788088257</v>
      </c>
      <c r="F43" s="119" t="s">
        <v>69</v>
      </c>
      <c r="G43" s="133" t="s">
        <v>94</v>
      </c>
      <c r="H43" s="134">
        <f>SUM(I39:I43)</f>
        <v>85043.361364758515</v>
      </c>
      <c r="I43" s="20">
        <f>C43*E43</f>
        <v>0</v>
      </c>
      <c r="K43" s="111"/>
      <c r="L43" s="95" t="s">
        <v>72</v>
      </c>
      <c r="M43" s="131">
        <f>K19</f>
        <v>0</v>
      </c>
      <c r="N43" s="119" t="s">
        <v>68</v>
      </c>
      <c r="O43" s="132">
        <f>(Assumptions!$D$182+((Assumptions!$E$176-Assumptions!$D$182)*(Assumptions!$D$184)))/Assumptions!$E$215</f>
        <v>36728.092639526221</v>
      </c>
      <c r="P43" s="119" t="s">
        <v>69</v>
      </c>
      <c r="Q43" s="133" t="s">
        <v>94</v>
      </c>
      <c r="R43" s="134">
        <f>SUM(S39:S43)</f>
        <v>196757.63914031905</v>
      </c>
      <c r="S43" s="20">
        <f>M43*O43</f>
        <v>0</v>
      </c>
      <c r="AD43" s="88"/>
    </row>
    <row r="44" spans="1:30" ht="11.1" customHeight="1" x14ac:dyDescent="0.25">
      <c r="A44" s="91" t="s">
        <v>73</v>
      </c>
      <c r="B44" s="91"/>
      <c r="C44" s="116"/>
      <c r="D44" s="135"/>
      <c r="E44" s="136">
        <f>IF(H43&lt;250000,1%,IF(H43&lt;500000,3%,IF(H43&gt;500000,4%)))</f>
        <v>0.01</v>
      </c>
      <c r="F44" s="119"/>
      <c r="G44" s="116"/>
      <c r="H44" s="116"/>
      <c r="I44" s="20">
        <f>SUM(I39:I43)*E44</f>
        <v>850.43361364758516</v>
      </c>
      <c r="K44" s="91" t="s">
        <v>73</v>
      </c>
      <c r="L44" s="91"/>
      <c r="M44" s="116"/>
      <c r="N44" s="135"/>
      <c r="O44" s="136">
        <f>IF(R43&lt;250000,1%,IF(R43&lt;500000,3%,IF(R43&gt;500000,4%)))</f>
        <v>0.01</v>
      </c>
      <c r="P44" s="119"/>
      <c r="Q44" s="116"/>
      <c r="R44" s="116"/>
      <c r="S44" s="20">
        <f>SUM(S39:S43)*O44</f>
        <v>1967.5763914031904</v>
      </c>
      <c r="AD44" s="88"/>
    </row>
    <row r="45" spans="1:30" ht="11.1" customHeight="1" x14ac:dyDescent="0.25">
      <c r="A45" s="12" t="s">
        <v>10</v>
      </c>
      <c r="B45" s="13"/>
      <c r="C45" s="13"/>
      <c r="D45" s="21"/>
      <c r="E45" s="13"/>
      <c r="F45" s="21"/>
      <c r="G45" s="13"/>
      <c r="H45" s="13"/>
      <c r="I45" s="27"/>
      <c r="K45" s="12" t="s">
        <v>10</v>
      </c>
      <c r="L45" s="13"/>
      <c r="M45" s="13"/>
      <c r="N45" s="21"/>
      <c r="O45" s="13"/>
      <c r="P45" s="21"/>
      <c r="Q45" s="13"/>
      <c r="R45" s="13"/>
      <c r="S45" s="27"/>
      <c r="AD45" s="88"/>
    </row>
    <row r="46" spans="1:30" ht="11.1" customHeight="1" x14ac:dyDescent="0.25">
      <c r="A46" s="16"/>
      <c r="B46" s="17" t="str">
        <f>Assumptions!$F$22</f>
        <v>Apartments</v>
      </c>
      <c r="C46" s="120">
        <f>Assumptions!$G$22*Assumptions!$D$22</f>
        <v>1759.4999999999998</v>
      </c>
      <c r="D46" s="19" t="s">
        <v>6</v>
      </c>
      <c r="E46" s="15"/>
      <c r="F46" s="79" t="s">
        <v>125</v>
      </c>
      <c r="G46" s="78"/>
      <c r="H46" s="19"/>
      <c r="I46" s="20">
        <f>(A15*C15*C46)+(A16*C16*C47)+(A17*C17*C48)+(A18*C18*C49)+(A19*C19*C50)</f>
        <v>861300</v>
      </c>
      <c r="K46" s="16"/>
      <c r="L46" s="17" t="str">
        <f>Assumptions!$F$22</f>
        <v>Apartments</v>
      </c>
      <c r="M46" s="120">
        <f>Assumptions!$G$22*Assumptions!$D$22</f>
        <v>1759.4999999999998</v>
      </c>
      <c r="N46" s="19" t="s">
        <v>6</v>
      </c>
      <c r="O46" s="15"/>
      <c r="P46" s="79" t="s">
        <v>125</v>
      </c>
      <c r="Q46" s="78"/>
      <c r="R46" s="19"/>
      <c r="S46" s="20">
        <f>(K15*M15*M46)+(K16*M16*M47)+(K17*M17*M48)+(K18*M18*M49)+(K19*M19*M50)</f>
        <v>861300</v>
      </c>
      <c r="AD46" s="88"/>
    </row>
    <row r="47" spans="1:30" ht="11.1" customHeight="1" x14ac:dyDescent="0.25">
      <c r="A47" s="16"/>
      <c r="B47" s="17" t="str">
        <f>Assumptions!$F$23</f>
        <v>2 bed houses</v>
      </c>
      <c r="C47" s="7">
        <f>Assumptions!$G$23</f>
        <v>1044</v>
      </c>
      <c r="D47" s="19" t="s">
        <v>6</v>
      </c>
      <c r="E47" s="15"/>
      <c r="F47" s="79"/>
      <c r="G47" s="15"/>
      <c r="H47" s="15"/>
      <c r="I47" s="20"/>
      <c r="K47" s="16"/>
      <c r="L47" s="17" t="str">
        <f>Assumptions!$F$23</f>
        <v>2 bed houses</v>
      </c>
      <c r="M47" s="7">
        <f>Assumptions!$G$23</f>
        <v>1044</v>
      </c>
      <c r="N47" s="19" t="s">
        <v>6</v>
      </c>
      <c r="O47" s="15"/>
      <c r="P47" s="79"/>
      <c r="Q47" s="15"/>
      <c r="R47" s="15"/>
      <c r="S47" s="20"/>
      <c r="AD47" s="88"/>
    </row>
    <row r="48" spans="1:30" ht="11.1" customHeight="1" x14ac:dyDescent="0.25">
      <c r="A48" s="16"/>
      <c r="B48" s="17" t="str">
        <f>Assumptions!$F$24</f>
        <v>3 Bed houses</v>
      </c>
      <c r="C48" s="7">
        <f>Assumptions!$G$24</f>
        <v>1044</v>
      </c>
      <c r="D48" s="19" t="s">
        <v>6</v>
      </c>
      <c r="E48" s="15"/>
      <c r="F48" s="79" t="s">
        <v>126</v>
      </c>
      <c r="G48" s="15"/>
      <c r="H48" s="15"/>
      <c r="I48" s="20">
        <f>(A22*C22*Assumptions!$D$220)+(A23*C23*Assumptions!$D$221)+(A24*C24*Assumptions!$D$222)+(A27*C27*Assumptions!$D$225)+(A28*C28*Assumptions!$D$226)+(A29*C29*Assumptions!$D$227)+(A32*C32*Assumptions!$D$230)+(A33*C33*Assumptions!$D$231)+(A34*C34*Assumptions!$D$232)</f>
        <v>0</v>
      </c>
      <c r="K48" s="16"/>
      <c r="L48" s="17" t="str">
        <f>Assumptions!$F$24</f>
        <v>3 Bed houses</v>
      </c>
      <c r="M48" s="7">
        <f>Assumptions!$G$24</f>
        <v>1044</v>
      </c>
      <c r="N48" s="19" t="s">
        <v>6</v>
      </c>
      <c r="O48" s="15"/>
      <c r="P48" s="79" t="s">
        <v>126</v>
      </c>
      <c r="Q48" s="15"/>
      <c r="R48" s="15"/>
      <c r="S48" s="20">
        <f>(K22*M22*Assumptions!$D$220)+(K23*M23*Assumptions!$D$221)+(K24*M24*Assumptions!$D$222)+(K27*M27*Assumptions!$D$225)+(K28*M28*Assumptions!$D$226)+(K29*M29*Assumptions!$D$227)+(K32*M32*Assumptions!$D$230)+(K33*M33*Assumptions!$D$231)+(K34*M34*Assumptions!$D$232)</f>
        <v>0</v>
      </c>
      <c r="AD48" s="88"/>
    </row>
    <row r="49" spans="1:30" ht="11.1" customHeight="1" x14ac:dyDescent="0.25">
      <c r="A49" s="16"/>
      <c r="B49" s="17" t="str">
        <f>Assumptions!$F$25</f>
        <v>4 bed houses</v>
      </c>
      <c r="C49" s="7">
        <f>Assumptions!$G$25</f>
        <v>1044</v>
      </c>
      <c r="D49" s="19" t="s">
        <v>6</v>
      </c>
      <c r="E49" s="15"/>
      <c r="F49" s="19"/>
      <c r="G49" s="15"/>
      <c r="H49" s="15"/>
      <c r="I49" s="20"/>
      <c r="K49" s="16"/>
      <c r="L49" s="17" t="str">
        <f>Assumptions!$F$25</f>
        <v>4 bed houses</v>
      </c>
      <c r="M49" s="7">
        <f>Assumptions!$G$25</f>
        <v>1044</v>
      </c>
      <c r="N49" s="19" t="s">
        <v>6</v>
      </c>
      <c r="O49" s="15"/>
      <c r="P49" s="19"/>
      <c r="Q49" s="15"/>
      <c r="R49" s="15"/>
      <c r="S49" s="20"/>
      <c r="AD49" s="88"/>
    </row>
    <row r="50" spans="1:30" ht="11.1" customHeight="1" x14ac:dyDescent="0.25">
      <c r="A50" s="16"/>
      <c r="B50" s="17" t="str">
        <f>Assumptions!$F$26</f>
        <v>5 bed house</v>
      </c>
      <c r="C50" s="7">
        <f>Assumptions!$G$26</f>
        <v>1044</v>
      </c>
      <c r="D50" s="19" t="s">
        <v>6</v>
      </c>
      <c r="E50" s="15"/>
      <c r="F50" s="19"/>
      <c r="G50" s="15"/>
      <c r="H50" s="15"/>
      <c r="I50" s="20"/>
      <c r="K50" s="16"/>
      <c r="L50" s="17" t="str">
        <f>Assumptions!$F$26</f>
        <v>5 bed house</v>
      </c>
      <c r="M50" s="7">
        <f>Assumptions!$G$26</f>
        <v>1044</v>
      </c>
      <c r="N50" s="19" t="s">
        <v>6</v>
      </c>
      <c r="O50" s="15"/>
      <c r="P50" s="19"/>
      <c r="Q50" s="15"/>
      <c r="R50" s="15"/>
      <c r="S50" s="20"/>
      <c r="AD50" s="88"/>
    </row>
    <row r="51" spans="1:30" ht="11.1" customHeight="1" x14ac:dyDescent="0.25">
      <c r="A51" s="25"/>
      <c r="B51" s="13"/>
      <c r="C51" s="33"/>
      <c r="D51" s="21"/>
      <c r="E51" s="13"/>
      <c r="F51" s="21"/>
      <c r="G51" s="13"/>
      <c r="H51" s="13"/>
      <c r="I51" s="27"/>
      <c r="K51" s="25"/>
      <c r="L51" s="13"/>
      <c r="M51" s="33"/>
      <c r="N51" s="21"/>
      <c r="O51" s="13"/>
      <c r="P51" s="21"/>
      <c r="Q51" s="13"/>
      <c r="R51" s="13"/>
      <c r="S51" s="27"/>
      <c r="AD51" s="88"/>
    </row>
    <row r="52" spans="1:30" ht="11.1" customHeight="1" x14ac:dyDescent="0.25">
      <c r="A52" s="6" t="s">
        <v>100</v>
      </c>
      <c r="B52" s="1"/>
      <c r="E52" s="40"/>
      <c r="F52" s="19"/>
      <c r="I52" s="20">
        <f>SUM((A22*E39)+(A23*E40)+(A24*E41)+(A27*E39)+(A28*E40)+(A29*E41)+(A32*E39)+(A33*E40)+(A34*E41))*Assumptions!$D$211</f>
        <v>0</v>
      </c>
      <c r="K52" s="6" t="s">
        <v>100</v>
      </c>
      <c r="L52" s="1"/>
      <c r="O52" s="40"/>
      <c r="P52" s="19"/>
      <c r="S52" s="20">
        <f>SUM((K22*O39)+(K23*O40)+(K24*O41)+(K27*O39)+(K28*O40)+(K29*O41)+(K32*O39)+(K33*O40)+(K34*O41))*Assumptions!$D$211</f>
        <v>0</v>
      </c>
      <c r="AD52" s="88"/>
    </row>
    <row r="53" spans="1:30" ht="11.1" customHeight="1" x14ac:dyDescent="0.25">
      <c r="A53" s="6" t="s">
        <v>87</v>
      </c>
      <c r="B53" s="6"/>
      <c r="C53" s="15"/>
      <c r="D53" s="15"/>
      <c r="E53" s="58">
        <f>Assumptions!$E$41</f>
        <v>0.08</v>
      </c>
      <c r="F53" s="19" t="s">
        <v>13</v>
      </c>
      <c r="G53" s="15"/>
      <c r="H53" s="15"/>
      <c r="I53" s="20">
        <f>SUM(I46:I50)*E53</f>
        <v>68904</v>
      </c>
      <c r="K53" s="6" t="s">
        <v>87</v>
      </c>
      <c r="L53" s="6"/>
      <c r="M53" s="15"/>
      <c r="N53" s="15"/>
      <c r="O53" s="58">
        <f>Assumptions!$E$41</f>
        <v>0.08</v>
      </c>
      <c r="P53" s="19" t="s">
        <v>13</v>
      </c>
      <c r="Q53" s="15"/>
      <c r="R53" s="15"/>
      <c r="S53" s="20">
        <f>SUM(S46:S50)*O53</f>
        <v>68904</v>
      </c>
      <c r="AD53" s="88"/>
    </row>
    <row r="54" spans="1:30" ht="11.1" customHeight="1" x14ac:dyDescent="0.25">
      <c r="A54" s="6" t="s">
        <v>14</v>
      </c>
      <c r="B54" s="6"/>
      <c r="C54" s="15"/>
      <c r="D54" s="15"/>
      <c r="E54" s="58">
        <f>Assumptions!$E$42</f>
        <v>5.0000000000000001E-3</v>
      </c>
      <c r="F54" s="19" t="s">
        <v>15</v>
      </c>
      <c r="G54" s="15"/>
      <c r="H54" s="15"/>
      <c r="I54" s="20">
        <f>I36*E54</f>
        <v>7725</v>
      </c>
      <c r="K54" s="6" t="s">
        <v>14</v>
      </c>
      <c r="L54" s="6"/>
      <c r="M54" s="15"/>
      <c r="N54" s="15"/>
      <c r="O54" s="58">
        <f>Assumptions!$E$42</f>
        <v>5.0000000000000001E-3</v>
      </c>
      <c r="P54" s="19" t="s">
        <v>15</v>
      </c>
      <c r="Q54" s="15"/>
      <c r="R54" s="15"/>
      <c r="S54" s="20">
        <f>S36*O54</f>
        <v>9168.75</v>
      </c>
      <c r="AD54" s="88"/>
    </row>
    <row r="55" spans="1:30" ht="11.1" customHeight="1" x14ac:dyDescent="0.25">
      <c r="A55" s="6" t="s">
        <v>16</v>
      </c>
      <c r="B55" s="6"/>
      <c r="C55" s="15"/>
      <c r="D55" s="15"/>
      <c r="E55" s="58">
        <f>Assumptions!$E$43</f>
        <v>1.0999999999999999E-2</v>
      </c>
      <c r="F55" s="19" t="s">
        <v>13</v>
      </c>
      <c r="G55" s="15"/>
      <c r="H55" s="15"/>
      <c r="I55" s="20">
        <f>SUM(I46:I50)*E55</f>
        <v>9474.2999999999993</v>
      </c>
      <c r="K55" s="6" t="s">
        <v>16</v>
      </c>
      <c r="L55" s="6"/>
      <c r="M55" s="15"/>
      <c r="N55" s="15"/>
      <c r="O55" s="58">
        <f>Assumptions!$E$43</f>
        <v>1.0999999999999999E-2</v>
      </c>
      <c r="P55" s="19" t="s">
        <v>13</v>
      </c>
      <c r="Q55" s="15"/>
      <c r="R55" s="15"/>
      <c r="S55" s="20">
        <f>SUM(S46:S50)*O55</f>
        <v>9474.2999999999993</v>
      </c>
      <c r="AD55" s="88"/>
    </row>
    <row r="56" spans="1:30" ht="11.1" customHeight="1" x14ac:dyDescent="0.25">
      <c r="A56" s="6" t="s">
        <v>17</v>
      </c>
      <c r="B56" s="6"/>
      <c r="C56" s="15"/>
      <c r="D56" s="15"/>
      <c r="E56" s="58">
        <f>Assumptions!$E$44</f>
        <v>0.02</v>
      </c>
      <c r="F56" s="19" t="s">
        <v>45</v>
      </c>
      <c r="G56" s="15"/>
      <c r="H56" s="15"/>
      <c r="I56" s="20">
        <f>SUM(I15:I19)*E56</f>
        <v>30900</v>
      </c>
      <c r="K56" s="6" t="s">
        <v>17</v>
      </c>
      <c r="L56" s="6"/>
      <c r="M56" s="15"/>
      <c r="N56" s="15"/>
      <c r="O56" s="58">
        <f>Assumptions!$E$44</f>
        <v>0.02</v>
      </c>
      <c r="P56" s="19" t="s">
        <v>45</v>
      </c>
      <c r="Q56" s="15"/>
      <c r="R56" s="15"/>
      <c r="S56" s="20">
        <f>SUM(S15:S19)*O56</f>
        <v>36675</v>
      </c>
      <c r="AD56" s="88"/>
    </row>
    <row r="57" spans="1:30" ht="11.1" customHeight="1" x14ac:dyDescent="0.25">
      <c r="A57" s="6" t="s">
        <v>18</v>
      </c>
      <c r="B57" s="6"/>
      <c r="C57" s="34"/>
      <c r="D57" s="15"/>
      <c r="E57" s="58">
        <f>Assumptions!$E$45</f>
        <v>0.05</v>
      </c>
      <c r="F57" s="19" t="s">
        <v>13</v>
      </c>
      <c r="G57" s="15"/>
      <c r="H57" s="15"/>
      <c r="I57" s="20">
        <f>SUM(I46:I52)*E57</f>
        <v>43065</v>
      </c>
      <c r="K57" s="6" t="s">
        <v>18</v>
      </c>
      <c r="L57" s="6"/>
      <c r="M57" s="34"/>
      <c r="N57" s="15"/>
      <c r="O57" s="58">
        <f>Assumptions!$E$45</f>
        <v>0.05</v>
      </c>
      <c r="P57" s="19" t="s">
        <v>13</v>
      </c>
      <c r="Q57" s="15"/>
      <c r="R57" s="15"/>
      <c r="S57" s="20">
        <f>SUM(S46:S52)*O57</f>
        <v>43065</v>
      </c>
      <c r="AD57" s="88"/>
    </row>
    <row r="58" spans="1:30" ht="11.1" customHeight="1" x14ac:dyDescent="0.25">
      <c r="A58" s="6" t="s">
        <v>19</v>
      </c>
      <c r="B58" s="1"/>
      <c r="E58" s="59">
        <f>Assumptions!$E$46</f>
        <v>1729</v>
      </c>
      <c r="F58" s="19" t="s">
        <v>46</v>
      </c>
      <c r="I58" s="23">
        <f>A35*E58</f>
        <v>17290</v>
      </c>
      <c r="K58" s="6" t="s">
        <v>19</v>
      </c>
      <c r="L58" s="1"/>
      <c r="O58" s="59">
        <f>Assumptions!$E$46</f>
        <v>1729</v>
      </c>
      <c r="P58" s="19" t="s">
        <v>46</v>
      </c>
      <c r="S58" s="23">
        <f>K35*O58</f>
        <v>17290</v>
      </c>
      <c r="AD58" s="88"/>
    </row>
    <row r="59" spans="1:30" ht="11.1" customHeight="1" x14ac:dyDescent="0.25">
      <c r="A59" s="6" t="s">
        <v>88</v>
      </c>
      <c r="B59" s="6"/>
      <c r="C59" s="32">
        <f>Assumptions!$C$47</f>
        <v>0.05</v>
      </c>
      <c r="D59" s="40">
        <f>Assumptions!$D$47</f>
        <v>12</v>
      </c>
      <c r="E59" s="19" t="s">
        <v>21</v>
      </c>
      <c r="F59" s="15"/>
      <c r="G59" s="40">
        <f>Assumptions!$G$47</f>
        <v>6</v>
      </c>
      <c r="H59" s="19" t="s">
        <v>79</v>
      </c>
      <c r="I59" s="20">
        <f>(((SUM(I39:I44)*POWER((1+C59/12),((D59+G59)/12)*12))-SUM(I39:I44))      +           ((((SUM(I46:I58)*POWER((1+C59/12),((D59+G59)/12)*12))-SUM(I46:I58))*0.5)))</f>
        <v>47035.634060645723</v>
      </c>
      <c r="K59" s="6" t="s">
        <v>88</v>
      </c>
      <c r="L59" s="6"/>
      <c r="M59" s="32">
        <f>Assumptions!$C$47</f>
        <v>0.05</v>
      </c>
      <c r="N59" s="40">
        <f>Assumptions!$D$47</f>
        <v>12</v>
      </c>
      <c r="O59" s="19" t="s">
        <v>21</v>
      </c>
      <c r="P59" s="15"/>
      <c r="Q59" s="40">
        <f>Assumptions!$G$47</f>
        <v>6</v>
      </c>
      <c r="R59" s="19" t="s">
        <v>79</v>
      </c>
      <c r="S59" s="20">
        <f>(((SUM(S39:S44)*POWER((1+M59/12),((N59+Q59)/12)*12))-SUM(S39:S44))      +           ((((SUM(S46:S58)*POWER((1+M59/12),((N59+Q59)/12)*12))-SUM(S46:S58))*0.5)))</f>
        <v>56084.971490461117</v>
      </c>
      <c r="AD59" s="88"/>
    </row>
    <row r="60" spans="1:30" ht="11.1" customHeight="1" x14ac:dyDescent="0.25">
      <c r="A60" s="6" t="s">
        <v>22</v>
      </c>
      <c r="B60" s="6"/>
      <c r="C60" s="32">
        <f>Assumptions!$C$48</f>
        <v>0.01</v>
      </c>
      <c r="D60" s="19" t="s">
        <v>23</v>
      </c>
      <c r="E60" s="15"/>
      <c r="F60" s="15"/>
      <c r="G60" s="15"/>
      <c r="H60" s="15"/>
      <c r="I60" s="20">
        <f>SUM(I39:I57)*C60</f>
        <v>11072.620949784061</v>
      </c>
      <c r="K60" s="6" t="s">
        <v>22</v>
      </c>
      <c r="L60" s="6"/>
      <c r="M60" s="32">
        <f>Assumptions!$C$48</f>
        <v>0.01</v>
      </c>
      <c r="N60" s="19" t="s">
        <v>23</v>
      </c>
      <c r="O60" s="15"/>
      <c r="P60" s="15"/>
      <c r="Q60" s="15"/>
      <c r="R60" s="15"/>
      <c r="S60" s="20">
        <f>SUM(S39:S57)*M60</f>
        <v>12273.122655317222</v>
      </c>
      <c r="AD60" s="88"/>
    </row>
    <row r="61" spans="1:30" ht="11.1" customHeight="1" x14ac:dyDescent="0.25">
      <c r="A61" s="6" t="s">
        <v>24</v>
      </c>
      <c r="B61" s="6"/>
      <c r="C61" s="61" t="s">
        <v>104</v>
      </c>
      <c r="D61" s="32">
        <f>Assumptions!$D$49</f>
        <v>0.2</v>
      </c>
      <c r="E61" s="19" t="s">
        <v>25</v>
      </c>
      <c r="F61" s="61" t="s">
        <v>105</v>
      </c>
      <c r="G61" s="32">
        <f>Assumptions!$G$49</f>
        <v>0.06</v>
      </c>
      <c r="H61" s="19" t="s">
        <v>128</v>
      </c>
      <c r="I61" s="20">
        <f>SUM(I15:I19)*D61+I48*G61</f>
        <v>309000</v>
      </c>
      <c r="K61" s="6" t="s">
        <v>24</v>
      </c>
      <c r="L61" s="6"/>
      <c r="M61" s="61" t="s">
        <v>104</v>
      </c>
      <c r="N61" s="32">
        <f>Assumptions!$D$49</f>
        <v>0.2</v>
      </c>
      <c r="O61" s="19" t="s">
        <v>25</v>
      </c>
      <c r="P61" s="61" t="s">
        <v>105</v>
      </c>
      <c r="Q61" s="32">
        <f>Assumptions!$G$49</f>
        <v>0.06</v>
      </c>
      <c r="R61" s="19" t="s">
        <v>128</v>
      </c>
      <c r="S61" s="20">
        <f>SUM(S15:S19)*N61+S48*Q61</f>
        <v>366750</v>
      </c>
      <c r="AD61" s="88"/>
    </row>
    <row r="62" spans="1:30" ht="11.1" customHeight="1" x14ac:dyDescent="0.25">
      <c r="A62" s="13"/>
      <c r="B62" s="13"/>
      <c r="C62" s="13"/>
      <c r="D62" s="13"/>
      <c r="E62" s="13"/>
      <c r="F62" s="13"/>
      <c r="G62" s="13"/>
      <c r="H62" s="13"/>
      <c r="I62" s="27"/>
      <c r="K62" s="13"/>
      <c r="L62" s="13"/>
      <c r="M62" s="13"/>
      <c r="N62" s="13"/>
      <c r="O62" s="13"/>
      <c r="P62" s="13"/>
      <c r="Q62" s="13"/>
      <c r="R62" s="13"/>
      <c r="S62" s="27"/>
      <c r="AD62" s="88"/>
    </row>
    <row r="63" spans="1:30" ht="11.1" customHeight="1" x14ac:dyDescent="0.25">
      <c r="A63" s="12" t="s">
        <v>26</v>
      </c>
      <c r="B63" s="13"/>
      <c r="C63" s="13"/>
      <c r="D63" s="13"/>
      <c r="E63" s="13"/>
      <c r="F63" s="13"/>
      <c r="G63" s="13"/>
      <c r="H63" s="13"/>
      <c r="I63" s="29">
        <f>SUM(I39:I62)</f>
        <v>1491660.3499888359</v>
      </c>
      <c r="K63" s="12" t="s">
        <v>26</v>
      </c>
      <c r="L63" s="13"/>
      <c r="M63" s="13"/>
      <c r="N63" s="13"/>
      <c r="O63" s="13"/>
      <c r="P63" s="13"/>
      <c r="Q63" s="13"/>
      <c r="R63" s="13"/>
      <c r="S63" s="29">
        <f>SUM(S39:S62)</f>
        <v>1679710.3596775006</v>
      </c>
      <c r="AD63" s="88"/>
    </row>
    <row r="64" spans="1:30" ht="11.1" customHeight="1" x14ac:dyDescent="0.25">
      <c r="A64" s="15"/>
      <c r="B64" s="15"/>
      <c r="C64" s="15"/>
      <c r="D64" s="15"/>
      <c r="E64" s="15"/>
      <c r="F64" s="15"/>
      <c r="G64" s="15"/>
      <c r="H64" s="15"/>
      <c r="I64" s="35"/>
      <c r="K64" s="15"/>
      <c r="L64" s="15"/>
      <c r="M64" s="15"/>
      <c r="N64" s="15"/>
      <c r="O64" s="15"/>
      <c r="P64" s="15"/>
      <c r="Q64" s="15"/>
      <c r="R64" s="15"/>
      <c r="S64" s="35"/>
      <c r="AD64" s="88"/>
    </row>
    <row r="65" spans="1:30" ht="11.1" customHeight="1" x14ac:dyDescent="0.25">
      <c r="A65" s="36" t="s">
        <v>130</v>
      </c>
      <c r="B65" s="37"/>
      <c r="C65" s="37"/>
      <c r="D65" s="37"/>
      <c r="E65" s="37"/>
      <c r="F65" s="37"/>
      <c r="G65" s="37"/>
      <c r="H65" s="37"/>
      <c r="I65" s="38">
        <f>I36-I63</f>
        <v>53339.650011164136</v>
      </c>
      <c r="K65" s="36" t="s">
        <v>130</v>
      </c>
      <c r="L65" s="37"/>
      <c r="M65" s="37"/>
      <c r="N65" s="37"/>
      <c r="O65" s="37"/>
      <c r="P65" s="37"/>
      <c r="Q65" s="37"/>
      <c r="R65" s="37"/>
      <c r="S65" s="38">
        <f>S36-S63</f>
        <v>154039.64032249944</v>
      </c>
      <c r="AD65" s="88"/>
    </row>
    <row r="66" spans="1:30" ht="11.1" customHeight="1" x14ac:dyDescent="0.25">
      <c r="A66" s="36" t="s">
        <v>129</v>
      </c>
      <c r="B66" s="37"/>
      <c r="C66" s="37"/>
      <c r="D66" s="37"/>
      <c r="E66" s="37"/>
      <c r="F66" s="37"/>
      <c r="G66" s="37"/>
      <c r="H66" s="37"/>
      <c r="I66" s="38">
        <f>I65/D12</f>
        <v>64.654121225653498</v>
      </c>
      <c r="K66" s="36" t="s">
        <v>129</v>
      </c>
      <c r="L66" s="37"/>
      <c r="M66" s="37"/>
      <c r="N66" s="37"/>
      <c r="O66" s="37"/>
      <c r="P66" s="37"/>
      <c r="Q66" s="37"/>
      <c r="R66" s="37"/>
      <c r="S66" s="38">
        <f>S65/N12</f>
        <v>186.71471554242356</v>
      </c>
      <c r="AD66" s="88"/>
    </row>
    <row r="67" spans="1:30" ht="11.1" customHeight="1" x14ac:dyDescent="0.25">
      <c r="AD67" s="88"/>
    </row>
    <row r="68" spans="1:30" ht="11.1" customHeight="1" x14ac:dyDescent="0.25">
      <c r="AD68" s="88"/>
    </row>
    <row r="69" spans="1:30" ht="11.1" customHeight="1" x14ac:dyDescent="0.3">
      <c r="A69" s="2"/>
      <c r="B69" s="3"/>
      <c r="C69" s="3"/>
      <c r="D69" s="4"/>
      <c r="E69" s="3"/>
      <c r="F69" s="3"/>
      <c r="G69" s="3"/>
      <c r="H69" s="3"/>
      <c r="I69" s="3"/>
      <c r="K69" s="2"/>
      <c r="L69" s="3"/>
      <c r="M69" s="3"/>
      <c r="N69" s="4"/>
      <c r="O69" s="3"/>
      <c r="P69" s="3"/>
      <c r="Q69" s="3"/>
      <c r="R69" s="3"/>
      <c r="S69" s="3"/>
      <c r="AD69" s="88"/>
    </row>
    <row r="70" spans="1:30" ht="11.1" customHeight="1" x14ac:dyDescent="0.25">
      <c r="A70" s="2"/>
      <c r="B70" s="2"/>
      <c r="C70" s="2"/>
      <c r="D70" s="303" t="s">
        <v>54</v>
      </c>
      <c r="E70" s="303"/>
      <c r="F70" s="303"/>
      <c r="G70" s="303"/>
      <c r="H70" s="303"/>
      <c r="I70" s="303"/>
      <c r="K70" s="2"/>
      <c r="L70" s="2"/>
      <c r="M70" s="2"/>
      <c r="N70" s="303" t="s">
        <v>54</v>
      </c>
      <c r="O70" s="303"/>
      <c r="P70" s="303"/>
      <c r="Q70" s="303"/>
      <c r="R70" s="303"/>
      <c r="S70" s="303"/>
      <c r="AD70" s="88"/>
    </row>
    <row r="71" spans="1:30" ht="11.1" customHeight="1" x14ac:dyDescent="0.25">
      <c r="A71" s="2"/>
      <c r="B71" s="2"/>
      <c r="C71" s="2"/>
      <c r="D71" s="303"/>
      <c r="E71" s="303"/>
      <c r="F71" s="303"/>
      <c r="G71" s="303"/>
      <c r="H71" s="303"/>
      <c r="I71" s="303"/>
      <c r="K71" s="2"/>
      <c r="L71" s="2"/>
      <c r="M71" s="2"/>
      <c r="N71" s="303"/>
      <c r="O71" s="303"/>
      <c r="P71" s="303"/>
      <c r="Q71" s="303"/>
      <c r="R71" s="303"/>
      <c r="S71" s="303"/>
      <c r="AD71" s="88"/>
    </row>
    <row r="72" spans="1:30" ht="11.1" customHeight="1" x14ac:dyDescent="0.25">
      <c r="A72" s="2"/>
      <c r="B72" s="2"/>
      <c r="C72" s="2"/>
      <c r="D72" s="303"/>
      <c r="E72" s="303"/>
      <c r="F72" s="303"/>
      <c r="G72" s="303"/>
      <c r="H72" s="303"/>
      <c r="I72" s="303"/>
      <c r="K72" s="2"/>
      <c r="L72" s="2"/>
      <c r="M72" s="2"/>
      <c r="N72" s="303"/>
      <c r="O72" s="303"/>
      <c r="P72" s="303"/>
      <c r="Q72" s="303"/>
      <c r="R72" s="303"/>
      <c r="S72" s="303"/>
      <c r="AD72" s="88"/>
    </row>
    <row r="73" spans="1:30" ht="11.1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K73" s="2"/>
      <c r="L73" s="2"/>
      <c r="M73" s="2"/>
      <c r="N73" s="2"/>
      <c r="O73" s="2"/>
      <c r="P73" s="2"/>
      <c r="Q73" s="2"/>
      <c r="R73" s="2"/>
      <c r="S73" s="2"/>
      <c r="AD73" s="88"/>
    </row>
    <row r="74" spans="1:30" ht="11.1" customHeight="1" x14ac:dyDescent="0.25">
      <c r="A74" s="5" t="s">
        <v>0</v>
      </c>
      <c r="B74" s="5"/>
      <c r="C74" s="6"/>
      <c r="D74" s="52" t="str">
        <f>Assumptions!$B$69</f>
        <v>Small Scale Urban edge</v>
      </c>
      <c r="E74" s="44"/>
      <c r="F74" s="44"/>
      <c r="G74" s="45"/>
      <c r="H74" s="17" t="str">
        <f>Assumptions!$D$70</f>
        <v>Apartments</v>
      </c>
      <c r="I74" s="82">
        <f>Assumptions!$C$70</f>
        <v>0</v>
      </c>
      <c r="K74" s="5" t="s">
        <v>0</v>
      </c>
      <c r="L74" s="5"/>
      <c r="M74" s="6"/>
      <c r="N74" s="52" t="str">
        <f>Assumptions!$B$69</f>
        <v>Small Scale Urban edge</v>
      </c>
      <c r="O74" s="44"/>
      <c r="P74" s="44"/>
      <c r="Q74" s="45"/>
      <c r="R74" s="17" t="str">
        <f>Assumptions!$D$70</f>
        <v>Apartments</v>
      </c>
      <c r="S74" s="82">
        <f>Assumptions!$C$70</f>
        <v>0</v>
      </c>
      <c r="AD74" s="88"/>
    </row>
    <row r="75" spans="1:30" ht="11.1" customHeight="1" x14ac:dyDescent="0.25">
      <c r="A75" s="5" t="s">
        <v>1</v>
      </c>
      <c r="B75" s="6"/>
      <c r="C75" s="6"/>
      <c r="D75" s="52" t="s">
        <v>101</v>
      </c>
      <c r="E75" s="44"/>
      <c r="F75" s="44"/>
      <c r="G75" s="46"/>
      <c r="H75" s="17" t="str">
        <f>Assumptions!$D$71</f>
        <v>2 bed houses</v>
      </c>
      <c r="I75" s="82">
        <f>Assumptions!$C$71</f>
        <v>5</v>
      </c>
      <c r="K75" s="5" t="s">
        <v>1</v>
      </c>
      <c r="L75" s="6"/>
      <c r="M75" s="6"/>
      <c r="N75" s="52" t="s">
        <v>101</v>
      </c>
      <c r="O75" s="44"/>
      <c r="P75" s="44"/>
      <c r="Q75" s="46"/>
      <c r="R75" s="17" t="str">
        <f>Assumptions!$D$71</f>
        <v>2 bed houses</v>
      </c>
      <c r="S75" s="82">
        <f>Assumptions!$C$71</f>
        <v>5</v>
      </c>
      <c r="AD75" s="88"/>
    </row>
    <row r="76" spans="1:30" ht="11.1" customHeight="1" x14ac:dyDescent="0.25">
      <c r="A76" s="5" t="s">
        <v>2</v>
      </c>
      <c r="B76" s="5"/>
      <c r="C76" s="6"/>
      <c r="D76" s="53" t="str">
        <f>Assumptions!A13</f>
        <v xml:space="preserve">Low Value </v>
      </c>
      <c r="E76" s="49"/>
      <c r="F76" s="49"/>
      <c r="G76" s="50"/>
      <c r="H76" s="17" t="str">
        <f>Assumptions!$D$72</f>
        <v>3 Bed houses</v>
      </c>
      <c r="I76" s="82">
        <f>Assumptions!$C$72</f>
        <v>5</v>
      </c>
      <c r="K76" s="5" t="s">
        <v>2</v>
      </c>
      <c r="L76" s="5"/>
      <c r="M76" s="6"/>
      <c r="N76" s="51" t="str">
        <f>Assumptions!A14</f>
        <v>High Value</v>
      </c>
      <c r="O76" s="47"/>
      <c r="P76" s="47"/>
      <c r="Q76" s="48"/>
      <c r="R76" s="17" t="str">
        <f>Assumptions!$D$72</f>
        <v>3 Bed houses</v>
      </c>
      <c r="S76" s="82">
        <f>Assumptions!$C$72</f>
        <v>5</v>
      </c>
      <c r="AD76" s="88"/>
    </row>
    <row r="77" spans="1:30" ht="11.1" customHeight="1" x14ac:dyDescent="0.25">
      <c r="A77" s="5" t="s">
        <v>3</v>
      </c>
      <c r="B77" s="5"/>
      <c r="C77" s="6"/>
      <c r="D77" s="10">
        <f>SUM(I74:I78)</f>
        <v>10</v>
      </c>
      <c r="E77" s="39" t="s">
        <v>67</v>
      </c>
      <c r="F77" s="6"/>
      <c r="G77" s="8"/>
      <c r="H77" s="17" t="str">
        <f>Assumptions!$D$73</f>
        <v>4 bed houses</v>
      </c>
      <c r="I77" s="82">
        <f>Assumptions!$C$73</f>
        <v>0</v>
      </c>
      <c r="K77" s="5" t="s">
        <v>3</v>
      </c>
      <c r="L77" s="5"/>
      <c r="M77" s="6"/>
      <c r="N77" s="10">
        <f>SUM(S74:S78)</f>
        <v>10</v>
      </c>
      <c r="O77" s="39" t="s">
        <v>67</v>
      </c>
      <c r="P77" s="6"/>
      <c r="Q77" s="8"/>
      <c r="R77" s="17" t="str">
        <f>Assumptions!$D$73</f>
        <v>4 bed houses</v>
      </c>
      <c r="S77" s="82">
        <f>Assumptions!$C$73</f>
        <v>0</v>
      </c>
      <c r="AD77" s="88"/>
    </row>
    <row r="78" spans="1:30" ht="11.1" customHeight="1" x14ac:dyDescent="0.25">
      <c r="A78" s="90" t="s">
        <v>56</v>
      </c>
      <c r="B78" s="91"/>
      <c r="C78" s="107">
        <v>0</v>
      </c>
      <c r="D78" s="104">
        <f>D77*C78</f>
        <v>0</v>
      </c>
      <c r="E78" s="105" t="s">
        <v>57</v>
      </c>
      <c r="F78" s="106"/>
      <c r="G78" s="108"/>
      <c r="H78" s="95" t="str">
        <f>Assumptions!$D$65</f>
        <v>5 bed house</v>
      </c>
      <c r="I78" s="82">
        <f>Assumptions!$C$74</f>
        <v>0</v>
      </c>
      <c r="K78" s="90" t="s">
        <v>56</v>
      </c>
      <c r="L78" s="91"/>
      <c r="M78" s="107">
        <v>0</v>
      </c>
      <c r="N78" s="104">
        <f>N77*M78</f>
        <v>0</v>
      </c>
      <c r="O78" s="105" t="s">
        <v>57</v>
      </c>
      <c r="P78" s="106"/>
      <c r="Q78" s="108"/>
      <c r="R78" s="95" t="str">
        <f>Assumptions!$D$65</f>
        <v>5 bed house</v>
      </c>
      <c r="S78" s="82">
        <f>Assumptions!$C$74</f>
        <v>0</v>
      </c>
      <c r="AD78" s="88"/>
    </row>
    <row r="79" spans="1:30" ht="11.1" customHeight="1" x14ac:dyDescent="0.25">
      <c r="A79" s="90" t="s">
        <v>58</v>
      </c>
      <c r="B79" s="91"/>
      <c r="C79" s="109">
        <f>Assumptions!$D$13</f>
        <v>0.15</v>
      </c>
      <c r="D79" s="95" t="str">
        <f>Assumptions!$D$12</f>
        <v>Starter Homes</v>
      </c>
      <c r="E79" s="107">
        <f>Assumptions!$E$13</f>
        <v>0.15</v>
      </c>
      <c r="F79" s="95" t="str">
        <f>Assumptions!$E$12</f>
        <v>Intermediate</v>
      </c>
      <c r="G79" s="110">
        <f>Assumptions!$F$13</f>
        <v>0.7</v>
      </c>
      <c r="H79" s="105" t="str">
        <f>Assumptions!$F$12</f>
        <v>Afford/Social Rent</v>
      </c>
      <c r="I79" s="1"/>
      <c r="K79" s="90" t="s">
        <v>58</v>
      </c>
      <c r="L79" s="91"/>
      <c r="M79" s="109">
        <f>Assumptions!$D$14</f>
        <v>0.15</v>
      </c>
      <c r="N79" s="95" t="str">
        <f>Assumptions!$D$12</f>
        <v>Starter Homes</v>
      </c>
      <c r="O79" s="107">
        <f>Assumptions!$E$14</f>
        <v>0.15</v>
      </c>
      <c r="P79" s="95" t="str">
        <f>Assumptions!$E$12</f>
        <v>Intermediate</v>
      </c>
      <c r="Q79" s="110">
        <f>Assumptions!$F$14</f>
        <v>0.7</v>
      </c>
      <c r="R79" s="105" t="str">
        <f>Assumptions!$F$12</f>
        <v>Afford/Social Rent</v>
      </c>
      <c r="S79" s="1"/>
      <c r="AD79" s="88"/>
    </row>
    <row r="80" spans="1:30" ht="11.1" customHeight="1" x14ac:dyDescent="0.25">
      <c r="A80" s="90" t="s">
        <v>59</v>
      </c>
      <c r="B80" s="91"/>
      <c r="C80" s="91"/>
      <c r="D80" s="104">
        <f>(A83*C83)+(A84*C84)+(A85*C85)+(A86*C86)+(A87*C87)</f>
        <v>825</v>
      </c>
      <c r="E80" s="105" t="s">
        <v>60</v>
      </c>
      <c r="F80" s="106"/>
      <c r="G80" s="112">
        <f>SUM(A90*C90)+(A91*C91)+(A92*C92)+(A95*C95)+(A96*C96)+(A97*C97)+(A100*C100)+(A101*C101)+(A102*C102)</f>
        <v>0</v>
      </c>
      <c r="H80" s="95" t="s">
        <v>61</v>
      </c>
      <c r="I80" s="8"/>
      <c r="K80" s="90" t="s">
        <v>59</v>
      </c>
      <c r="L80" s="91"/>
      <c r="M80" s="91"/>
      <c r="N80" s="104">
        <f>(K83*M83)+(K84*M84)+(K85*M85)+(K86*M86)+(K87*M87)</f>
        <v>825</v>
      </c>
      <c r="O80" s="105" t="s">
        <v>60</v>
      </c>
      <c r="P80" s="106"/>
      <c r="Q80" s="112">
        <f>SUM(K90*M90)+(K91*M91)+(K92*M92)+(K95*M95)+(K96*M96)+(K97*M97)+(K100*M100)+(K101*M101)+(K102*M102)</f>
        <v>0</v>
      </c>
      <c r="R80" s="95" t="s">
        <v>61</v>
      </c>
      <c r="S80" s="8"/>
      <c r="AD80" s="88"/>
    </row>
    <row r="81" spans="1:30" ht="11.1" customHeight="1" x14ac:dyDescent="0.25">
      <c r="A81" s="113" t="s">
        <v>4</v>
      </c>
      <c r="B81" s="114"/>
      <c r="C81" s="114"/>
      <c r="D81" s="114"/>
      <c r="E81" s="114"/>
      <c r="F81" s="114"/>
      <c r="G81" s="114"/>
      <c r="H81" s="114"/>
      <c r="I81" s="14"/>
      <c r="K81" s="113" t="s">
        <v>4</v>
      </c>
      <c r="L81" s="114"/>
      <c r="M81" s="114"/>
      <c r="N81" s="114"/>
      <c r="O81" s="114"/>
      <c r="P81" s="114"/>
      <c r="Q81" s="114"/>
      <c r="R81" s="114"/>
      <c r="S81" s="14"/>
      <c r="AD81" s="88"/>
    </row>
    <row r="82" spans="1:30" ht="11.1" customHeight="1" x14ac:dyDescent="0.25">
      <c r="A82" s="91" t="s">
        <v>62</v>
      </c>
      <c r="B82" s="91"/>
      <c r="C82" s="116"/>
      <c r="D82" s="116"/>
      <c r="E82" s="116"/>
      <c r="F82" s="116"/>
      <c r="G82" s="116"/>
      <c r="H82" s="116"/>
      <c r="I82" s="8"/>
      <c r="K82" s="91" t="s">
        <v>62</v>
      </c>
      <c r="L82" s="91"/>
      <c r="M82" s="116"/>
      <c r="N82" s="116"/>
      <c r="O82" s="116"/>
      <c r="P82" s="116"/>
      <c r="Q82" s="116"/>
      <c r="R82" s="116"/>
      <c r="S82" s="8"/>
      <c r="AD82" s="88"/>
    </row>
    <row r="83" spans="1:30" ht="11.1" customHeight="1" x14ac:dyDescent="0.25">
      <c r="A83" s="117">
        <f>I74*(100%-C78)</f>
        <v>0</v>
      </c>
      <c r="B83" s="95" t="str">
        <f>Assumptions!$A$22</f>
        <v>Apartments</v>
      </c>
      <c r="C83" s="118">
        <f>Assumptions!$B$22</f>
        <v>65</v>
      </c>
      <c r="D83" s="119" t="s">
        <v>5</v>
      </c>
      <c r="E83" s="120">
        <f>Assumptions!$C$32</f>
        <v>1750</v>
      </c>
      <c r="F83" s="119" t="s">
        <v>6</v>
      </c>
      <c r="G83" s="116"/>
      <c r="H83" s="116"/>
      <c r="I83" s="20">
        <f>A83*C83*E83</f>
        <v>0</v>
      </c>
      <c r="K83" s="117">
        <f>S74*(100%-M78)</f>
        <v>0</v>
      </c>
      <c r="L83" s="95" t="str">
        <f>Assumptions!$A$22</f>
        <v>Apartments</v>
      </c>
      <c r="M83" s="118">
        <f>Assumptions!$B$22</f>
        <v>65</v>
      </c>
      <c r="N83" s="119" t="s">
        <v>5</v>
      </c>
      <c r="O83" s="120">
        <f>Assumptions!$C$33</f>
        <v>1850</v>
      </c>
      <c r="P83" s="119" t="s">
        <v>6</v>
      </c>
      <c r="Q83" s="116"/>
      <c r="R83" s="116"/>
      <c r="S83" s="20">
        <f>K83*M83*O83</f>
        <v>0</v>
      </c>
      <c r="AD83" s="88"/>
    </row>
    <row r="84" spans="1:30" ht="11.1" customHeight="1" x14ac:dyDescent="0.25">
      <c r="A84" s="117">
        <f>I75*(100%-C78)</f>
        <v>5</v>
      </c>
      <c r="B84" s="95" t="str">
        <f>Assumptions!$A$23</f>
        <v>2 bed houses</v>
      </c>
      <c r="C84" s="118">
        <f>Assumptions!$B$23</f>
        <v>75</v>
      </c>
      <c r="D84" s="119" t="s">
        <v>5</v>
      </c>
      <c r="E84" s="120">
        <f>Assumptions!$D$32</f>
        <v>1900</v>
      </c>
      <c r="F84" s="119" t="s">
        <v>6</v>
      </c>
      <c r="G84" s="116"/>
      <c r="H84" s="116"/>
      <c r="I84" s="20">
        <f>A84*C84*E84</f>
        <v>712500</v>
      </c>
      <c r="K84" s="117">
        <f>S75*(100%-M78)</f>
        <v>5</v>
      </c>
      <c r="L84" s="95" t="str">
        <f>Assumptions!$A$23</f>
        <v>2 bed houses</v>
      </c>
      <c r="M84" s="118">
        <f>Assumptions!$B$23</f>
        <v>75</v>
      </c>
      <c r="N84" s="119" t="s">
        <v>5</v>
      </c>
      <c r="O84" s="120">
        <f>Assumptions!$D$33</f>
        <v>2250</v>
      </c>
      <c r="P84" s="119" t="s">
        <v>6</v>
      </c>
      <c r="Q84" s="116"/>
      <c r="R84" s="116"/>
      <c r="S84" s="20">
        <f>K84*M84*O84</f>
        <v>843750</v>
      </c>
      <c r="AD84" s="88"/>
    </row>
    <row r="85" spans="1:30" ht="11.1" customHeight="1" x14ac:dyDescent="0.25">
      <c r="A85" s="117">
        <f>I76*(100%-C78)</f>
        <v>5</v>
      </c>
      <c r="B85" s="95" t="str">
        <f>Assumptions!$A$24</f>
        <v>3 Bed houses</v>
      </c>
      <c r="C85" s="118">
        <f>Assumptions!$B$24</f>
        <v>90</v>
      </c>
      <c r="D85" s="119" t="s">
        <v>5</v>
      </c>
      <c r="E85" s="120">
        <f>Assumptions!$E$32</f>
        <v>1850</v>
      </c>
      <c r="F85" s="119" t="s">
        <v>6</v>
      </c>
      <c r="G85" s="116"/>
      <c r="H85" s="116"/>
      <c r="I85" s="20">
        <f>A85*C85*E85</f>
        <v>832500</v>
      </c>
      <c r="K85" s="117">
        <f>S76*(100%-M78)</f>
        <v>5</v>
      </c>
      <c r="L85" s="95" t="str">
        <f>Assumptions!$A$24</f>
        <v>3 Bed houses</v>
      </c>
      <c r="M85" s="118">
        <f>Assumptions!$B$24</f>
        <v>90</v>
      </c>
      <c r="N85" s="119" t="s">
        <v>5</v>
      </c>
      <c r="O85" s="120">
        <f>Assumptions!$E$33</f>
        <v>2200</v>
      </c>
      <c r="P85" s="119" t="s">
        <v>6</v>
      </c>
      <c r="Q85" s="116"/>
      <c r="R85" s="116"/>
      <c r="S85" s="20">
        <f>K85*M85*O85</f>
        <v>990000</v>
      </c>
      <c r="AD85" s="88"/>
    </row>
    <row r="86" spans="1:30" ht="11.1" customHeight="1" x14ac:dyDescent="0.25">
      <c r="A86" s="117">
        <f>I77*(100%-C78)</f>
        <v>0</v>
      </c>
      <c r="B86" s="95" t="str">
        <f>Assumptions!$A$25</f>
        <v>4 bed houses</v>
      </c>
      <c r="C86" s="118">
        <f>Assumptions!$B$25</f>
        <v>120</v>
      </c>
      <c r="D86" s="119" t="s">
        <v>5</v>
      </c>
      <c r="E86" s="120">
        <f>Assumptions!$F$32</f>
        <v>1850</v>
      </c>
      <c r="F86" s="119" t="s">
        <v>6</v>
      </c>
      <c r="G86" s="116"/>
      <c r="H86" s="116"/>
      <c r="I86" s="20">
        <f>A86*C86*E86</f>
        <v>0</v>
      </c>
      <c r="K86" s="117">
        <f>S77*(100%-M78)</f>
        <v>0</v>
      </c>
      <c r="L86" s="95" t="str">
        <f>Assumptions!$A$25</f>
        <v>4 bed houses</v>
      </c>
      <c r="M86" s="118">
        <f>Assumptions!$B$25</f>
        <v>120</v>
      </c>
      <c r="N86" s="119" t="s">
        <v>5</v>
      </c>
      <c r="O86" s="120">
        <f>Assumptions!$F$33</f>
        <v>2200</v>
      </c>
      <c r="P86" s="119" t="s">
        <v>6</v>
      </c>
      <c r="Q86" s="116"/>
      <c r="R86" s="116"/>
      <c r="S86" s="20">
        <f>K86*M86*O86</f>
        <v>0</v>
      </c>
      <c r="AD86" s="88"/>
    </row>
    <row r="87" spans="1:30" ht="11.1" customHeight="1" x14ac:dyDescent="0.25">
      <c r="A87" s="117">
        <f>I78*(100%-C78)</f>
        <v>0</v>
      </c>
      <c r="B87" s="95" t="str">
        <f>Assumptions!$A$26</f>
        <v>5 bed house</v>
      </c>
      <c r="C87" s="120">
        <f>Assumptions!$B$26</f>
        <v>150</v>
      </c>
      <c r="D87" s="119" t="s">
        <v>5</v>
      </c>
      <c r="E87" s="120">
        <f>Assumptions!$G$32</f>
        <v>1800</v>
      </c>
      <c r="F87" s="119" t="s">
        <v>6</v>
      </c>
      <c r="G87" s="116"/>
      <c r="H87" s="116"/>
      <c r="I87" s="20">
        <f>A87*C87*E87</f>
        <v>0</v>
      </c>
      <c r="K87" s="117">
        <f>S78*(100%-M78)</f>
        <v>0</v>
      </c>
      <c r="L87" s="95" t="str">
        <f>Assumptions!$A$26</f>
        <v>5 bed house</v>
      </c>
      <c r="M87" s="120">
        <f>Assumptions!$B$26</f>
        <v>150</v>
      </c>
      <c r="N87" s="119" t="s">
        <v>5</v>
      </c>
      <c r="O87" s="120">
        <f>Assumptions!$G$33</f>
        <v>2150</v>
      </c>
      <c r="P87" s="119" t="s">
        <v>6</v>
      </c>
      <c r="Q87" s="116"/>
      <c r="R87" s="116"/>
      <c r="S87" s="20">
        <f>K87*M87*O87</f>
        <v>0</v>
      </c>
      <c r="AD87" s="88"/>
    </row>
    <row r="88" spans="1:30" ht="11.1" customHeight="1" x14ac:dyDescent="0.25">
      <c r="A88" s="114"/>
      <c r="B88" s="114"/>
      <c r="C88" s="114"/>
      <c r="D88" s="122"/>
      <c r="E88" s="114"/>
      <c r="F88" s="122"/>
      <c r="G88" s="114"/>
      <c r="H88" s="114"/>
      <c r="I88" s="22"/>
      <c r="K88" s="114"/>
      <c r="L88" s="114"/>
      <c r="M88" s="114"/>
      <c r="N88" s="122"/>
      <c r="O88" s="114"/>
      <c r="P88" s="122"/>
      <c r="Q88" s="114"/>
      <c r="R88" s="114"/>
      <c r="S88" s="22"/>
      <c r="AD88" s="88"/>
    </row>
    <row r="89" spans="1:30" ht="11.1" customHeight="1" x14ac:dyDescent="0.25">
      <c r="A89" s="91" t="str">
        <f>Assumptions!$D$12</f>
        <v>Starter Homes</v>
      </c>
      <c r="B89" s="91"/>
      <c r="C89" s="107">
        <f>Assumptions!$D$18</f>
        <v>0.8</v>
      </c>
      <c r="D89" s="119" t="s">
        <v>63</v>
      </c>
      <c r="E89" s="116"/>
      <c r="F89" s="119"/>
      <c r="G89" s="116"/>
      <c r="H89" s="116"/>
      <c r="I89" s="23"/>
      <c r="K89" s="91" t="str">
        <f>Assumptions!$D$12</f>
        <v>Starter Homes</v>
      </c>
      <c r="L89" s="91"/>
      <c r="M89" s="107">
        <f>Assumptions!$D$18</f>
        <v>0.8</v>
      </c>
      <c r="N89" s="119" t="s">
        <v>63</v>
      </c>
      <c r="O89" s="116"/>
      <c r="P89" s="119"/>
      <c r="Q89" s="116"/>
      <c r="R89" s="116"/>
      <c r="S89" s="23"/>
      <c r="AD89" s="88"/>
    </row>
    <row r="90" spans="1:30" ht="11.1" customHeight="1" x14ac:dyDescent="0.25">
      <c r="A90" s="117">
        <f>D78*C79*Assumptions!$C$220</f>
        <v>0</v>
      </c>
      <c r="B90" s="95" t="str">
        <f>Assumptions!$A$220</f>
        <v>Apartments</v>
      </c>
      <c r="C90" s="125">
        <f>Assumptions!$B$220</f>
        <v>0</v>
      </c>
      <c r="D90" s="119" t="s">
        <v>7</v>
      </c>
      <c r="E90" s="116">
        <f>E83*C89</f>
        <v>1400</v>
      </c>
      <c r="F90" s="119" t="s">
        <v>6</v>
      </c>
      <c r="G90" s="116"/>
      <c r="H90" s="116"/>
      <c r="I90" s="20">
        <f>A90*C90*E90</f>
        <v>0</v>
      </c>
      <c r="K90" s="117">
        <f>N78*M79*Assumptions!$C$220</f>
        <v>0</v>
      </c>
      <c r="L90" s="95" t="str">
        <f>Assumptions!$A$220</f>
        <v>Apartments</v>
      </c>
      <c r="M90" s="125">
        <f>Assumptions!$B$220</f>
        <v>0</v>
      </c>
      <c r="N90" s="119" t="s">
        <v>7</v>
      </c>
      <c r="O90" s="116">
        <f>O83*M89</f>
        <v>1480</v>
      </c>
      <c r="P90" s="119" t="s">
        <v>6</v>
      </c>
      <c r="Q90" s="116"/>
      <c r="R90" s="116"/>
      <c r="S90" s="20">
        <f>K90*M90*O90</f>
        <v>0</v>
      </c>
      <c r="AD90" s="88"/>
    </row>
    <row r="91" spans="1:30" ht="11.1" customHeight="1" x14ac:dyDescent="0.25">
      <c r="A91" s="117">
        <f>D78*C79*Assumptions!$C$221</f>
        <v>0</v>
      </c>
      <c r="B91" s="95" t="str">
        <f>Assumptions!$A$221</f>
        <v>2 Bed house</v>
      </c>
      <c r="C91" s="125">
        <f>Assumptions!$B$221</f>
        <v>75</v>
      </c>
      <c r="D91" s="119" t="s">
        <v>7</v>
      </c>
      <c r="E91" s="116">
        <f>E84*C89</f>
        <v>1520</v>
      </c>
      <c r="F91" s="119" t="s">
        <v>6</v>
      </c>
      <c r="G91" s="116"/>
      <c r="H91" s="116"/>
      <c r="I91" s="20">
        <f>A91*C91*E91</f>
        <v>0</v>
      </c>
      <c r="K91" s="117">
        <f>N78*M79*Assumptions!$C$221</f>
        <v>0</v>
      </c>
      <c r="L91" s="95" t="str">
        <f>Assumptions!$A$221</f>
        <v>2 Bed house</v>
      </c>
      <c r="M91" s="125">
        <f>Assumptions!$B$221</f>
        <v>75</v>
      </c>
      <c r="N91" s="119" t="s">
        <v>7</v>
      </c>
      <c r="O91" s="116">
        <f>O84*M89</f>
        <v>1800</v>
      </c>
      <c r="P91" s="119" t="s">
        <v>6</v>
      </c>
      <c r="Q91" s="116"/>
      <c r="R91" s="116"/>
      <c r="S91" s="20">
        <f>K91*M91*O91</f>
        <v>0</v>
      </c>
      <c r="AD91" s="88"/>
    </row>
    <row r="92" spans="1:30" ht="11.1" customHeight="1" x14ac:dyDescent="0.25">
      <c r="A92" s="117">
        <f>D78*C79*Assumptions!$C$222</f>
        <v>0</v>
      </c>
      <c r="B92" s="95" t="str">
        <f>Assumptions!$A$222</f>
        <v>3 Bed House</v>
      </c>
      <c r="C92" s="125">
        <f>Assumptions!$B$222</f>
        <v>90</v>
      </c>
      <c r="D92" s="119" t="s">
        <v>7</v>
      </c>
      <c r="E92" s="116">
        <f>E85*C89</f>
        <v>1480</v>
      </c>
      <c r="F92" s="119" t="s">
        <v>6</v>
      </c>
      <c r="G92" s="116"/>
      <c r="H92" s="116"/>
      <c r="I92" s="20">
        <f>A92*C92*E92</f>
        <v>0</v>
      </c>
      <c r="K92" s="117">
        <f>N78*M79*Assumptions!$C$222</f>
        <v>0</v>
      </c>
      <c r="L92" s="95" t="str">
        <f>Assumptions!$A$222</f>
        <v>3 Bed House</v>
      </c>
      <c r="M92" s="125">
        <f>Assumptions!$B$222</f>
        <v>90</v>
      </c>
      <c r="N92" s="119" t="s">
        <v>7</v>
      </c>
      <c r="O92" s="116">
        <f>O85*M89</f>
        <v>1760</v>
      </c>
      <c r="P92" s="119" t="s">
        <v>6</v>
      </c>
      <c r="Q92" s="116"/>
      <c r="R92" s="116"/>
      <c r="S92" s="20">
        <f>K92*M92*O92</f>
        <v>0</v>
      </c>
      <c r="AD92" s="88"/>
    </row>
    <row r="93" spans="1:30" ht="11.1" customHeight="1" x14ac:dyDescent="0.25">
      <c r="A93" s="126"/>
      <c r="B93" s="114"/>
      <c r="C93" s="127"/>
      <c r="D93" s="122"/>
      <c r="E93" s="114"/>
      <c r="F93" s="122"/>
      <c r="G93" s="114"/>
      <c r="H93" s="114"/>
      <c r="I93" s="27"/>
      <c r="K93" s="126"/>
      <c r="L93" s="114"/>
      <c r="M93" s="127"/>
      <c r="N93" s="122"/>
      <c r="O93" s="114"/>
      <c r="P93" s="122"/>
      <c r="Q93" s="114"/>
      <c r="R93" s="114"/>
      <c r="S93" s="27"/>
      <c r="AD93" s="88"/>
    </row>
    <row r="94" spans="1:30" ht="11.1" customHeight="1" x14ac:dyDescent="0.25">
      <c r="A94" s="91" t="str">
        <f>Assumptions!$E$12</f>
        <v>Intermediate</v>
      </c>
      <c r="B94" s="91"/>
      <c r="C94" s="107">
        <f>Assumptions!$E$18</f>
        <v>0.65</v>
      </c>
      <c r="D94" s="119" t="s">
        <v>63</v>
      </c>
      <c r="E94" s="116"/>
      <c r="F94" s="119"/>
      <c r="G94" s="116"/>
      <c r="H94" s="116"/>
      <c r="I94" s="23"/>
      <c r="K94" s="91" t="str">
        <f>Assumptions!$E$12</f>
        <v>Intermediate</v>
      </c>
      <c r="L94" s="91"/>
      <c r="M94" s="107">
        <f>Assumptions!$E$18</f>
        <v>0.65</v>
      </c>
      <c r="N94" s="119" t="s">
        <v>63</v>
      </c>
      <c r="O94" s="116"/>
      <c r="P94" s="119"/>
      <c r="Q94" s="116"/>
      <c r="R94" s="116"/>
      <c r="S94" s="23"/>
      <c r="AD94" s="88"/>
    </row>
    <row r="95" spans="1:30" ht="11.1" customHeight="1" x14ac:dyDescent="0.25">
      <c r="A95" s="117">
        <f>D78*E79*Assumptions!$C$225</f>
        <v>0</v>
      </c>
      <c r="B95" s="95" t="str">
        <f>Assumptions!$A$225</f>
        <v>Apartments</v>
      </c>
      <c r="C95" s="125">
        <f>Assumptions!$B$225</f>
        <v>0</v>
      </c>
      <c r="D95" s="119" t="s">
        <v>66</v>
      </c>
      <c r="E95" s="116">
        <f>E83*C94</f>
        <v>1137.5</v>
      </c>
      <c r="F95" s="119" t="s">
        <v>6</v>
      </c>
      <c r="G95" s="116"/>
      <c r="H95" s="116"/>
      <c r="I95" s="20">
        <f>A95*C95*E95</f>
        <v>0</v>
      </c>
      <c r="K95" s="117">
        <f>N78*O79*Assumptions!$C$225</f>
        <v>0</v>
      </c>
      <c r="L95" s="95" t="str">
        <f>Assumptions!$A$225</f>
        <v>Apartments</v>
      </c>
      <c r="M95" s="125">
        <f>Assumptions!$B$225</f>
        <v>0</v>
      </c>
      <c r="N95" s="119" t="s">
        <v>66</v>
      </c>
      <c r="O95" s="116">
        <f>O83*M94</f>
        <v>1202.5</v>
      </c>
      <c r="P95" s="119" t="s">
        <v>6</v>
      </c>
      <c r="Q95" s="116"/>
      <c r="R95" s="116"/>
      <c r="S95" s="20">
        <f>K95*M95*O95</f>
        <v>0</v>
      </c>
      <c r="AD95" s="88"/>
    </row>
    <row r="96" spans="1:30" ht="11.1" customHeight="1" x14ac:dyDescent="0.25">
      <c r="A96" s="117">
        <f>D78*E79*Assumptions!$C$226</f>
        <v>0</v>
      </c>
      <c r="B96" s="95" t="s">
        <v>64</v>
      </c>
      <c r="C96" s="125">
        <f>Assumptions!$B$226</f>
        <v>75</v>
      </c>
      <c r="D96" s="119" t="s">
        <v>66</v>
      </c>
      <c r="E96" s="116">
        <f>E84*C94</f>
        <v>1235</v>
      </c>
      <c r="F96" s="119" t="s">
        <v>6</v>
      </c>
      <c r="G96" s="116"/>
      <c r="H96" s="116"/>
      <c r="I96" s="20">
        <f>A96*C96*E96</f>
        <v>0</v>
      </c>
      <c r="K96" s="117">
        <f>N78*O79*Assumptions!$C$226</f>
        <v>0</v>
      </c>
      <c r="L96" s="95" t="s">
        <v>64</v>
      </c>
      <c r="M96" s="125">
        <f>Assumptions!$B$226</f>
        <v>75</v>
      </c>
      <c r="N96" s="119" t="s">
        <v>66</v>
      </c>
      <c r="O96" s="116">
        <f>O84*M94</f>
        <v>1462.5</v>
      </c>
      <c r="P96" s="119" t="s">
        <v>6</v>
      </c>
      <c r="Q96" s="116"/>
      <c r="R96" s="116"/>
      <c r="S96" s="20">
        <f>K96*M96*O96</f>
        <v>0</v>
      </c>
      <c r="AD96" s="88"/>
    </row>
    <row r="97" spans="1:30" ht="11.1" customHeight="1" x14ac:dyDescent="0.25">
      <c r="A97" s="117">
        <f>D78*E79*Assumptions!$C$227</f>
        <v>0</v>
      </c>
      <c r="B97" s="95" t="str">
        <f>Assumptions!$A$227</f>
        <v>3 Bed House</v>
      </c>
      <c r="C97" s="125">
        <f>Assumptions!$B$227</f>
        <v>90</v>
      </c>
      <c r="D97" s="119" t="s">
        <v>66</v>
      </c>
      <c r="E97" s="116">
        <f>E85*C94</f>
        <v>1202.5</v>
      </c>
      <c r="F97" s="119" t="s">
        <v>6</v>
      </c>
      <c r="G97" s="116"/>
      <c r="H97" s="116"/>
      <c r="I97" s="20">
        <f>A97*C97*E97</f>
        <v>0</v>
      </c>
      <c r="K97" s="117">
        <f>N78*O79*Assumptions!$C$227</f>
        <v>0</v>
      </c>
      <c r="L97" s="95" t="str">
        <f>Assumptions!$A$227</f>
        <v>3 Bed House</v>
      </c>
      <c r="M97" s="125">
        <f>Assumptions!$B$227</f>
        <v>90</v>
      </c>
      <c r="N97" s="119" t="s">
        <v>66</v>
      </c>
      <c r="O97" s="116">
        <f>O85*M94</f>
        <v>1430</v>
      </c>
      <c r="P97" s="119" t="s">
        <v>6</v>
      </c>
      <c r="Q97" s="116"/>
      <c r="R97" s="116"/>
      <c r="S97" s="20">
        <f>K97*M97*O97</f>
        <v>0</v>
      </c>
      <c r="AD97" s="88"/>
    </row>
    <row r="98" spans="1:30" ht="11.1" customHeight="1" x14ac:dyDescent="0.25">
      <c r="A98" s="126"/>
      <c r="B98" s="114"/>
      <c r="C98" s="127"/>
      <c r="D98" s="122"/>
      <c r="E98" s="114"/>
      <c r="F98" s="122"/>
      <c r="G98" s="114"/>
      <c r="H98" s="114"/>
      <c r="I98" s="27"/>
      <c r="K98" s="126"/>
      <c r="L98" s="114"/>
      <c r="M98" s="127"/>
      <c r="N98" s="122"/>
      <c r="O98" s="114"/>
      <c r="P98" s="122"/>
      <c r="Q98" s="114"/>
      <c r="R98" s="114"/>
      <c r="S98" s="27"/>
      <c r="AD98" s="88"/>
    </row>
    <row r="99" spans="1:30" ht="11.1" customHeight="1" x14ac:dyDescent="0.25">
      <c r="A99" s="91" t="str">
        <f>Assumptions!$F$12</f>
        <v>Afford/Social Rent</v>
      </c>
      <c r="B99" s="91"/>
      <c r="C99" s="107">
        <f>Assumptions!$F$18</f>
        <v>0.48</v>
      </c>
      <c r="D99" s="119" t="s">
        <v>63</v>
      </c>
      <c r="E99" s="116"/>
      <c r="F99" s="119"/>
      <c r="G99" s="116"/>
      <c r="H99" s="116"/>
      <c r="I99" s="23"/>
      <c r="K99" s="91" t="str">
        <f>Assumptions!$F$12</f>
        <v>Afford/Social Rent</v>
      </c>
      <c r="L99" s="91"/>
      <c r="M99" s="107">
        <f>Assumptions!$F$18</f>
        <v>0.48</v>
      </c>
      <c r="N99" s="119" t="s">
        <v>63</v>
      </c>
      <c r="O99" s="116"/>
      <c r="P99" s="119"/>
      <c r="Q99" s="116"/>
      <c r="R99" s="116"/>
      <c r="S99" s="23"/>
      <c r="AD99" s="88"/>
    </row>
    <row r="100" spans="1:30" ht="11.1" customHeight="1" x14ac:dyDescent="0.25">
      <c r="A100" s="117">
        <f>D78*G79*Assumptions!$C$230</f>
        <v>0</v>
      </c>
      <c r="B100" s="95" t="str">
        <f>Assumptions!$A$230</f>
        <v>Apartments</v>
      </c>
      <c r="C100" s="125">
        <f>Assumptions!$B$230</f>
        <v>0</v>
      </c>
      <c r="D100" s="119" t="s">
        <v>66</v>
      </c>
      <c r="E100" s="116">
        <f>E83*C99</f>
        <v>840</v>
      </c>
      <c r="F100" s="119" t="s">
        <v>6</v>
      </c>
      <c r="G100" s="116"/>
      <c r="H100" s="116"/>
      <c r="I100" s="20">
        <f>A100*C100*E100</f>
        <v>0</v>
      </c>
      <c r="K100" s="117">
        <f>N78*Q79*Assumptions!$C$230</f>
        <v>0</v>
      </c>
      <c r="L100" s="95" t="str">
        <f>Assumptions!$A$230</f>
        <v>Apartments</v>
      </c>
      <c r="M100" s="125">
        <f>Assumptions!$B$230</f>
        <v>0</v>
      </c>
      <c r="N100" s="119" t="s">
        <v>66</v>
      </c>
      <c r="O100" s="116">
        <f>O83*M99</f>
        <v>888</v>
      </c>
      <c r="P100" s="119" t="s">
        <v>6</v>
      </c>
      <c r="Q100" s="116"/>
      <c r="R100" s="116"/>
      <c r="S100" s="20">
        <f>K100*M100*O100</f>
        <v>0</v>
      </c>
      <c r="AD100" s="88"/>
    </row>
    <row r="101" spans="1:30" ht="11.1" customHeight="1" x14ac:dyDescent="0.25">
      <c r="A101" s="117">
        <f>D78*G79*Assumptions!$C$231</f>
        <v>0</v>
      </c>
      <c r="B101" s="95" t="str">
        <f>Assumptions!$A$231</f>
        <v>2 Bed house</v>
      </c>
      <c r="C101" s="125">
        <f>Assumptions!$B$231</f>
        <v>75</v>
      </c>
      <c r="D101" s="119" t="s">
        <v>66</v>
      </c>
      <c r="E101" s="116">
        <f>E84*C99</f>
        <v>912</v>
      </c>
      <c r="F101" s="119" t="s">
        <v>6</v>
      </c>
      <c r="G101" s="116"/>
      <c r="H101" s="116"/>
      <c r="I101" s="20">
        <f>A101*C101*E101</f>
        <v>0</v>
      </c>
      <c r="K101" s="117">
        <f>N78*Q79*Assumptions!$C$231</f>
        <v>0</v>
      </c>
      <c r="L101" s="95" t="str">
        <f>Assumptions!$A$231</f>
        <v>2 Bed house</v>
      </c>
      <c r="M101" s="125">
        <f>Assumptions!$B$231</f>
        <v>75</v>
      </c>
      <c r="N101" s="119" t="s">
        <v>66</v>
      </c>
      <c r="O101" s="116">
        <f>O84*M99</f>
        <v>1080</v>
      </c>
      <c r="P101" s="119" t="s">
        <v>6</v>
      </c>
      <c r="Q101" s="116"/>
      <c r="R101" s="116"/>
      <c r="S101" s="20">
        <f>K101*M101*O101</f>
        <v>0</v>
      </c>
      <c r="AD101" s="88"/>
    </row>
    <row r="102" spans="1:30" ht="11.1" customHeight="1" x14ac:dyDescent="0.25">
      <c r="A102" s="117">
        <f>D78*G79*Assumptions!$C$232</f>
        <v>0</v>
      </c>
      <c r="B102" s="95" t="str">
        <f>Assumptions!$A$232</f>
        <v>3 Bed House</v>
      </c>
      <c r="C102" s="125">
        <f>Assumptions!$B$232</f>
        <v>90</v>
      </c>
      <c r="D102" s="119" t="s">
        <v>66</v>
      </c>
      <c r="E102" s="116">
        <f>E85*C99</f>
        <v>888</v>
      </c>
      <c r="F102" s="119" t="s">
        <v>6</v>
      </c>
      <c r="G102" s="116"/>
      <c r="H102" s="116"/>
      <c r="I102" s="20">
        <f>A102*C102*E102</f>
        <v>0</v>
      </c>
      <c r="K102" s="117">
        <f>N78*Q79*Assumptions!$C$232</f>
        <v>0</v>
      </c>
      <c r="L102" s="95" t="str">
        <f>Assumptions!$A$232</f>
        <v>3 Bed House</v>
      </c>
      <c r="M102" s="125">
        <f>Assumptions!$B$232</f>
        <v>90</v>
      </c>
      <c r="N102" s="119" t="s">
        <v>66</v>
      </c>
      <c r="O102" s="116">
        <f>O85*M99</f>
        <v>1056</v>
      </c>
      <c r="P102" s="119" t="s">
        <v>6</v>
      </c>
      <c r="Q102" s="116"/>
      <c r="R102" s="116"/>
      <c r="S102" s="20">
        <f>K102*M102*O102</f>
        <v>0</v>
      </c>
      <c r="AD102" s="88"/>
    </row>
    <row r="103" spans="1:30" ht="11.1" customHeight="1" x14ac:dyDescent="0.25">
      <c r="A103" s="129">
        <f>SUM(A83:A102)</f>
        <v>10</v>
      </c>
      <c r="B103" s="122" t="s">
        <v>67</v>
      </c>
      <c r="C103" s="114"/>
      <c r="D103" s="114"/>
      <c r="E103" s="114"/>
      <c r="F103" s="114"/>
      <c r="G103" s="114"/>
      <c r="H103" s="114"/>
      <c r="I103" s="22"/>
      <c r="K103" s="129">
        <f>SUM(K83:K102)</f>
        <v>10</v>
      </c>
      <c r="L103" s="122" t="s">
        <v>67</v>
      </c>
      <c r="M103" s="114"/>
      <c r="N103" s="114"/>
      <c r="O103" s="114"/>
      <c r="P103" s="114"/>
      <c r="Q103" s="114"/>
      <c r="R103" s="114"/>
      <c r="S103" s="22"/>
      <c r="AD103" s="88"/>
    </row>
    <row r="104" spans="1:30" ht="11.1" customHeight="1" x14ac:dyDescent="0.25">
      <c r="A104" s="113" t="s">
        <v>4</v>
      </c>
      <c r="B104" s="114"/>
      <c r="C104" s="114"/>
      <c r="D104" s="114"/>
      <c r="E104" s="114"/>
      <c r="F104" s="114"/>
      <c r="G104" s="114"/>
      <c r="H104" s="114"/>
      <c r="I104" s="29">
        <f>SUM(I83:I102)</f>
        <v>1545000</v>
      </c>
      <c r="K104" s="113" t="s">
        <v>4</v>
      </c>
      <c r="L104" s="114"/>
      <c r="M104" s="114"/>
      <c r="N104" s="114"/>
      <c r="O104" s="114"/>
      <c r="P104" s="114"/>
      <c r="Q104" s="114"/>
      <c r="R104" s="114"/>
      <c r="S104" s="29">
        <f>SUM(S83:S102)</f>
        <v>1833750</v>
      </c>
      <c r="AD104" s="88"/>
    </row>
    <row r="105" spans="1:30" ht="11.1" customHeight="1" x14ac:dyDescent="0.25">
      <c r="A105" s="88"/>
      <c r="B105" s="88"/>
      <c r="C105" s="88"/>
      <c r="D105" s="88"/>
      <c r="E105" s="88"/>
      <c r="F105" s="88"/>
      <c r="G105" s="88"/>
      <c r="H105" s="88"/>
      <c r="K105" s="88"/>
      <c r="L105" s="88"/>
      <c r="M105" s="88"/>
      <c r="N105" s="88"/>
      <c r="O105" s="88"/>
      <c r="P105" s="88"/>
      <c r="Q105" s="88"/>
      <c r="R105" s="88"/>
      <c r="AD105" s="88"/>
    </row>
    <row r="106" spans="1:30" ht="11.1" customHeight="1" x14ac:dyDescent="0.25">
      <c r="A106" s="113" t="s">
        <v>8</v>
      </c>
      <c r="B106" s="114"/>
      <c r="C106" s="114"/>
      <c r="D106" s="114"/>
      <c r="E106" s="114"/>
      <c r="F106" s="114"/>
      <c r="G106" s="114"/>
      <c r="H106" s="114"/>
      <c r="I106" s="27"/>
      <c r="K106" s="113" t="s">
        <v>8</v>
      </c>
      <c r="L106" s="114"/>
      <c r="M106" s="114"/>
      <c r="N106" s="114"/>
      <c r="O106" s="114"/>
      <c r="P106" s="114"/>
      <c r="Q106" s="114"/>
      <c r="R106" s="114"/>
      <c r="S106" s="27"/>
      <c r="AD106" s="88"/>
    </row>
    <row r="107" spans="1:30" ht="11.1" customHeight="1" x14ac:dyDescent="0.25">
      <c r="A107" s="90" t="s">
        <v>9</v>
      </c>
      <c r="B107" s="95" t="s">
        <v>31</v>
      </c>
      <c r="C107" s="131">
        <f>A83</f>
        <v>0</v>
      </c>
      <c r="D107" s="119" t="s">
        <v>68</v>
      </c>
      <c r="E107" s="132">
        <f>(Assumptions!$D$181+((Assumptions!$D$176-Assumptions!$D$181)*(Assumptions!$D$184)))/Assumptions!$A$215</f>
        <v>5199.9521576176512</v>
      </c>
      <c r="F107" s="119" t="s">
        <v>69</v>
      </c>
      <c r="G107" s="116"/>
      <c r="H107" s="116"/>
      <c r="I107" s="20">
        <f>C107*E107</f>
        <v>0</v>
      </c>
      <c r="K107" s="90" t="s">
        <v>9</v>
      </c>
      <c r="L107" s="95" t="s">
        <v>31</v>
      </c>
      <c r="M107" s="131">
        <f>K83</f>
        <v>0</v>
      </c>
      <c r="N107" s="119" t="s">
        <v>68</v>
      </c>
      <c r="O107" s="132">
        <f>(Assumptions!$D$181+((Assumptions!$E$176-Assumptions!$D$181)*(Assumptions!$D$184)))/Assumptions!$A$215</f>
        <v>9370.6185279052443</v>
      </c>
      <c r="P107" s="119" t="s">
        <v>69</v>
      </c>
      <c r="Q107" s="116"/>
      <c r="R107" s="116"/>
      <c r="S107" s="20">
        <f>M107*O107</f>
        <v>0</v>
      </c>
      <c r="AD107" s="88"/>
    </row>
    <row r="108" spans="1:30" ht="11.1" customHeight="1" x14ac:dyDescent="0.25">
      <c r="A108" s="91"/>
      <c r="B108" s="95" t="s">
        <v>70</v>
      </c>
      <c r="C108" s="131">
        <f>A84</f>
        <v>5</v>
      </c>
      <c r="D108" s="119" t="s">
        <v>68</v>
      </c>
      <c r="E108" s="132">
        <f>(Assumptions!$D$181+((Assumptions!$D$176-Assumptions!$D$181)*(Assumptions!$D$184)))/Assumptions!$B$215</f>
        <v>12999.880394044128</v>
      </c>
      <c r="F108" s="119" t="s">
        <v>69</v>
      </c>
      <c r="G108" s="116"/>
      <c r="H108" s="116"/>
      <c r="I108" s="20">
        <f>C108*E108</f>
        <v>64999.401970220642</v>
      </c>
      <c r="K108" s="91"/>
      <c r="L108" s="95" t="s">
        <v>70</v>
      </c>
      <c r="M108" s="131">
        <f>K84</f>
        <v>5</v>
      </c>
      <c r="N108" s="119" t="s">
        <v>68</v>
      </c>
      <c r="O108" s="132">
        <f>(Assumptions!$D$181+((Assumptions!$E$176-Assumptions!$D$181)*(Assumptions!$D$184)))/Assumptions!$B$215</f>
        <v>23426.546319763111</v>
      </c>
      <c r="P108" s="119" t="s">
        <v>69</v>
      </c>
      <c r="Q108" s="116"/>
      <c r="R108" s="116"/>
      <c r="S108" s="20">
        <f>M108*O108</f>
        <v>117132.73159881556</v>
      </c>
      <c r="AD108" s="88"/>
    </row>
    <row r="109" spans="1:30" ht="11.1" customHeight="1" x14ac:dyDescent="0.25">
      <c r="A109" s="91"/>
      <c r="B109" s="95" t="s">
        <v>65</v>
      </c>
      <c r="C109" s="131">
        <f>A85</f>
        <v>5</v>
      </c>
      <c r="D109" s="119" t="s">
        <v>68</v>
      </c>
      <c r="E109" s="132">
        <f>(Assumptions!$D$181+((Assumptions!$D$176-Assumptions!$D$181)*(Assumptions!$D$184)))/Assumptions!$C$215</f>
        <v>14857.006164621862</v>
      </c>
      <c r="F109" s="119" t="s">
        <v>69</v>
      </c>
      <c r="G109" s="116"/>
      <c r="H109" s="116"/>
      <c r="I109" s="20">
        <f>C109*E109</f>
        <v>74285.030823109308</v>
      </c>
      <c r="K109" s="91"/>
      <c r="L109" s="95" t="s">
        <v>65</v>
      </c>
      <c r="M109" s="131">
        <f>K85</f>
        <v>5</v>
      </c>
      <c r="N109" s="119" t="s">
        <v>68</v>
      </c>
      <c r="O109" s="132">
        <f>(Assumptions!$D$181+((Assumptions!$E$176-Assumptions!$D$181)*(Assumptions!$D$184)))/Assumptions!$C$215</f>
        <v>26773.19579401498</v>
      </c>
      <c r="P109" s="119" t="s">
        <v>69</v>
      </c>
      <c r="Q109" s="116"/>
      <c r="R109" s="116"/>
      <c r="S109" s="20">
        <f>M109*O109</f>
        <v>133865.97897007491</v>
      </c>
      <c r="AD109" s="88"/>
    </row>
    <row r="110" spans="1:30" ht="11.1" customHeight="1" x14ac:dyDescent="0.25">
      <c r="A110" s="91"/>
      <c r="B110" s="95" t="s">
        <v>71</v>
      </c>
      <c r="C110" s="131">
        <f>A86</f>
        <v>0</v>
      </c>
      <c r="D110" s="119" t="s">
        <v>68</v>
      </c>
      <c r="E110" s="132">
        <f>(Assumptions!$D$181+((Assumptions!$D$176-Assumptions!$D$181)*(Assumptions!$D$184)))/Assumptions!$D$215</f>
        <v>20799.808630470605</v>
      </c>
      <c r="F110" s="119" t="s">
        <v>69</v>
      </c>
      <c r="G110" s="116"/>
      <c r="H110" s="116"/>
      <c r="I110" s="20">
        <f>C110*E110</f>
        <v>0</v>
      </c>
      <c r="K110" s="91"/>
      <c r="L110" s="95" t="s">
        <v>71</v>
      </c>
      <c r="M110" s="131">
        <f>K86</f>
        <v>0</v>
      </c>
      <c r="N110" s="119" t="s">
        <v>68</v>
      </c>
      <c r="O110" s="132">
        <f>(Assumptions!$D$181+((Assumptions!$E$176-Assumptions!$D$181)*(Assumptions!$D$184)))/Assumptions!$D$215</f>
        <v>37482.474111620977</v>
      </c>
      <c r="P110" s="119" t="s">
        <v>69</v>
      </c>
      <c r="Q110" s="116"/>
      <c r="R110" s="116"/>
      <c r="S110" s="20">
        <f>M110*O110</f>
        <v>0</v>
      </c>
      <c r="AD110" s="88"/>
    </row>
    <row r="111" spans="1:30" ht="11.1" customHeight="1" x14ac:dyDescent="0.25">
      <c r="A111" s="111"/>
      <c r="B111" s="95" t="s">
        <v>72</v>
      </c>
      <c r="C111" s="131">
        <f>A87</f>
        <v>0</v>
      </c>
      <c r="D111" s="119" t="s">
        <v>68</v>
      </c>
      <c r="E111" s="132">
        <f>(Assumptions!$D$181+((Assumptions!$D$176-Assumptions!$D$181)*(Assumptions!$D$184)))/Assumptions!$E$215</f>
        <v>25999.760788088257</v>
      </c>
      <c r="F111" s="119" t="s">
        <v>69</v>
      </c>
      <c r="G111" s="133" t="s">
        <v>94</v>
      </c>
      <c r="H111" s="134">
        <f>SUM(I107:I111)</f>
        <v>139284.43279332994</v>
      </c>
      <c r="I111" s="20">
        <f>C111*E111</f>
        <v>0</v>
      </c>
      <c r="K111" s="111"/>
      <c r="L111" s="95" t="s">
        <v>72</v>
      </c>
      <c r="M111" s="131">
        <f>K87</f>
        <v>0</v>
      </c>
      <c r="N111" s="119" t="s">
        <v>68</v>
      </c>
      <c r="O111" s="132">
        <f>(Assumptions!$D$181+((Assumptions!$E$176-Assumptions!$D$181)*(Assumptions!$D$184)))/Assumptions!$E$215</f>
        <v>46853.092639526221</v>
      </c>
      <c r="P111" s="119" t="s">
        <v>69</v>
      </c>
      <c r="Q111" s="133" t="s">
        <v>94</v>
      </c>
      <c r="R111" s="134">
        <f>SUM(S107:S111)</f>
        <v>250998.71056889047</v>
      </c>
      <c r="S111" s="20">
        <f>M111*O111</f>
        <v>0</v>
      </c>
      <c r="AD111" s="88"/>
    </row>
    <row r="112" spans="1:30" ht="11.1" customHeight="1" x14ac:dyDescent="0.25">
      <c r="A112" s="91" t="s">
        <v>73</v>
      </c>
      <c r="B112" s="91"/>
      <c r="C112" s="116"/>
      <c r="D112" s="135"/>
      <c r="E112" s="136">
        <f>IF(H111&lt;250000,1%,IF(H111&lt;500000,3%,IF(H111&gt;500000,4%)))</f>
        <v>0.01</v>
      </c>
      <c r="F112" s="119"/>
      <c r="G112" s="116"/>
      <c r="H112" s="116"/>
      <c r="I112" s="20">
        <f>SUM(I107:I111)*E112</f>
        <v>1392.8443279332994</v>
      </c>
      <c r="K112" s="91" t="s">
        <v>73</v>
      </c>
      <c r="L112" s="91"/>
      <c r="M112" s="116"/>
      <c r="N112" s="135"/>
      <c r="O112" s="136">
        <f>IF(R111&lt;250000,1%,IF(R111&lt;500000,3%,IF(R111&gt;500000,4%)))</f>
        <v>0.03</v>
      </c>
      <c r="P112" s="119"/>
      <c r="Q112" s="116"/>
      <c r="R112" s="116"/>
      <c r="S112" s="20">
        <f>SUM(S107:S111)*O112</f>
        <v>7529.9613170667135</v>
      </c>
      <c r="AD112" s="88"/>
    </row>
    <row r="113" spans="1:30" ht="11.1" customHeight="1" x14ac:dyDescent="0.25">
      <c r="A113" s="12" t="s">
        <v>10</v>
      </c>
      <c r="B113" s="13"/>
      <c r="C113" s="13"/>
      <c r="D113" s="21"/>
      <c r="E113" s="13"/>
      <c r="F113" s="21"/>
      <c r="G113" s="13"/>
      <c r="H113" s="13"/>
      <c r="I113" s="27"/>
      <c r="K113" s="12" t="s">
        <v>10</v>
      </c>
      <c r="L113" s="13"/>
      <c r="M113" s="13"/>
      <c r="N113" s="21"/>
      <c r="O113" s="13"/>
      <c r="P113" s="21"/>
      <c r="Q113" s="13"/>
      <c r="R113" s="13"/>
      <c r="S113" s="27"/>
      <c r="AD113" s="88"/>
    </row>
    <row r="114" spans="1:30" ht="11.1" customHeight="1" x14ac:dyDescent="0.25">
      <c r="A114" s="16"/>
      <c r="B114" s="17" t="str">
        <f>Assumptions!$F$22</f>
        <v>Apartments</v>
      </c>
      <c r="C114" s="120">
        <f>Assumptions!$G$22*Assumptions!$D$22</f>
        <v>1759.4999999999998</v>
      </c>
      <c r="D114" s="19" t="s">
        <v>6</v>
      </c>
      <c r="E114" s="15"/>
      <c r="F114" s="79" t="s">
        <v>125</v>
      </c>
      <c r="G114" s="78"/>
      <c r="H114" s="19"/>
      <c r="I114" s="20">
        <f>(A83*C83*C114)+(A84*C84*C115)+(A85*C85*C116)+(A86*C86*C117)+(A87*C87*C118)</f>
        <v>861300</v>
      </c>
      <c r="K114" s="16"/>
      <c r="L114" s="17" t="str">
        <f>Assumptions!$F$22</f>
        <v>Apartments</v>
      </c>
      <c r="M114" s="120">
        <f>Assumptions!$G$22*Assumptions!$D$22</f>
        <v>1759.4999999999998</v>
      </c>
      <c r="N114" s="19" t="s">
        <v>6</v>
      </c>
      <c r="O114" s="15"/>
      <c r="P114" s="79" t="s">
        <v>125</v>
      </c>
      <c r="Q114" s="78"/>
      <c r="R114" s="19"/>
      <c r="S114" s="20">
        <f>(K83*M83*M114)+(K84*M84*M115)+(K85*M85*M116)+(K86*M86*M117)+(K87*M87*M118)</f>
        <v>861300</v>
      </c>
      <c r="AD114" s="88"/>
    </row>
    <row r="115" spans="1:30" ht="11.1" customHeight="1" x14ac:dyDescent="0.25">
      <c r="A115" s="16"/>
      <c r="B115" s="17" t="str">
        <f>Assumptions!$F$23</f>
        <v>2 bed houses</v>
      </c>
      <c r="C115" s="7">
        <f>Assumptions!$G$23</f>
        <v>1044</v>
      </c>
      <c r="D115" s="19" t="s">
        <v>6</v>
      </c>
      <c r="E115" s="15"/>
      <c r="F115" s="79"/>
      <c r="G115" s="15"/>
      <c r="H115" s="15"/>
      <c r="I115" s="20"/>
      <c r="K115" s="16"/>
      <c r="L115" s="17" t="str">
        <f>Assumptions!$F$23</f>
        <v>2 bed houses</v>
      </c>
      <c r="M115" s="7">
        <f>Assumptions!$G$23</f>
        <v>1044</v>
      </c>
      <c r="N115" s="19" t="s">
        <v>6</v>
      </c>
      <c r="O115" s="15"/>
      <c r="P115" s="79"/>
      <c r="Q115" s="15"/>
      <c r="R115" s="15"/>
      <c r="S115" s="20"/>
      <c r="AD115" s="88"/>
    </row>
    <row r="116" spans="1:30" ht="11.1" customHeight="1" x14ac:dyDescent="0.25">
      <c r="A116" s="16"/>
      <c r="B116" s="17" t="str">
        <f>Assumptions!$F$24</f>
        <v>3 Bed houses</v>
      </c>
      <c r="C116" s="7">
        <f>Assumptions!$G$24</f>
        <v>1044</v>
      </c>
      <c r="D116" s="19" t="s">
        <v>6</v>
      </c>
      <c r="E116" s="15"/>
      <c r="F116" s="79" t="s">
        <v>126</v>
      </c>
      <c r="G116" s="15"/>
      <c r="H116" s="15"/>
      <c r="I116" s="20">
        <f>(A90*C90*Assumptions!$D$220)+(A91*C91*Assumptions!$D$221)+(A92*C92*Assumptions!$D$222)+(A95*C95*Assumptions!$D$225)+(A96*C96*Assumptions!$D$226)+(A97*C97*Assumptions!$D$227)+(A100*C100*Assumptions!$D$230)+(A101*C101*Assumptions!$D$231)+(A102*C102*Assumptions!$D$232)</f>
        <v>0</v>
      </c>
      <c r="K116" s="16"/>
      <c r="L116" s="17" t="str">
        <f>Assumptions!$F$24</f>
        <v>3 Bed houses</v>
      </c>
      <c r="M116" s="7">
        <f>Assumptions!$G$24</f>
        <v>1044</v>
      </c>
      <c r="N116" s="19" t="s">
        <v>6</v>
      </c>
      <c r="O116" s="15"/>
      <c r="P116" s="79" t="s">
        <v>126</v>
      </c>
      <c r="Q116" s="15"/>
      <c r="R116" s="15"/>
      <c r="S116" s="20">
        <f>(K90*M90*Assumptions!$D$220)+(K91*M91*Assumptions!$D$221)+(K92*M92*Assumptions!$D$222)+(K95*M95*Assumptions!$D$225)+(K96*M96*Assumptions!$D$226)+(K97*M97*Assumptions!$D$227)+(K100*M100*Assumptions!$D$230)+(K101*M101*Assumptions!$D$231)+(K102*M102*Assumptions!$D$232)</f>
        <v>0</v>
      </c>
      <c r="AD116" s="88"/>
    </row>
    <row r="117" spans="1:30" ht="11.1" customHeight="1" x14ac:dyDescent="0.25">
      <c r="A117" s="16"/>
      <c r="B117" s="17" t="str">
        <f>Assumptions!$F$25</f>
        <v>4 bed houses</v>
      </c>
      <c r="C117" s="7">
        <f>Assumptions!$G$25</f>
        <v>1044</v>
      </c>
      <c r="D117" s="19" t="s">
        <v>6</v>
      </c>
      <c r="E117" s="15"/>
      <c r="F117" s="19"/>
      <c r="G117" s="15"/>
      <c r="H117" s="15"/>
      <c r="I117" s="20"/>
      <c r="K117" s="16"/>
      <c r="L117" s="17" t="str">
        <f>Assumptions!$F$25</f>
        <v>4 bed houses</v>
      </c>
      <c r="M117" s="7">
        <f>Assumptions!$G$25</f>
        <v>1044</v>
      </c>
      <c r="N117" s="19" t="s">
        <v>6</v>
      </c>
      <c r="O117" s="15"/>
      <c r="P117" s="19"/>
      <c r="Q117" s="15"/>
      <c r="R117" s="15"/>
      <c r="S117" s="20"/>
      <c r="AD117" s="88"/>
    </row>
    <row r="118" spans="1:30" ht="11.1" customHeight="1" x14ac:dyDescent="0.25">
      <c r="A118" s="16"/>
      <c r="B118" s="17" t="str">
        <f>Assumptions!$F$26</f>
        <v>5 bed house</v>
      </c>
      <c r="C118" s="7">
        <f>Assumptions!$G$26</f>
        <v>1044</v>
      </c>
      <c r="D118" s="19" t="s">
        <v>6</v>
      </c>
      <c r="E118" s="15"/>
      <c r="F118" s="19"/>
      <c r="G118" s="15"/>
      <c r="H118" s="15"/>
      <c r="I118" s="20"/>
      <c r="K118" s="16"/>
      <c r="L118" s="17" t="str">
        <f>Assumptions!$F$26</f>
        <v>5 bed house</v>
      </c>
      <c r="M118" s="7">
        <f>Assumptions!$G$26</f>
        <v>1044</v>
      </c>
      <c r="N118" s="19" t="s">
        <v>6</v>
      </c>
      <c r="O118" s="15"/>
      <c r="P118" s="19"/>
      <c r="Q118" s="15"/>
      <c r="R118" s="15"/>
      <c r="S118" s="20"/>
      <c r="AD118" s="88"/>
    </row>
    <row r="119" spans="1:30" ht="11.1" customHeight="1" x14ac:dyDescent="0.25">
      <c r="A119" s="25"/>
      <c r="B119" s="13"/>
      <c r="C119" s="33"/>
      <c r="D119" s="21"/>
      <c r="E119" s="13"/>
      <c r="F119" s="21"/>
      <c r="G119" s="13"/>
      <c r="H119" s="13"/>
      <c r="I119" s="27"/>
      <c r="K119" s="25"/>
      <c r="L119" s="13"/>
      <c r="M119" s="33"/>
      <c r="N119" s="21"/>
      <c r="O119" s="13"/>
      <c r="P119" s="21"/>
      <c r="Q119" s="13"/>
      <c r="R119" s="13"/>
      <c r="S119" s="27"/>
      <c r="AD119" s="88"/>
    </row>
    <row r="120" spans="1:30" ht="11.1" customHeight="1" x14ac:dyDescent="0.25">
      <c r="A120" s="6" t="s">
        <v>100</v>
      </c>
      <c r="B120" s="1"/>
      <c r="E120" s="40"/>
      <c r="F120" s="19"/>
      <c r="I120" s="20">
        <f>SUM((A90*E107)+(A91*E108)+(A92*E109)+(A95*E107)+(A96*E108)+(A97*E109)+(A100*E107)+(A101*E108)+(A102*E109))*Assumptions!$D$211</f>
        <v>0</v>
      </c>
      <c r="K120" s="6" t="s">
        <v>100</v>
      </c>
      <c r="L120" s="1"/>
      <c r="O120" s="40"/>
      <c r="P120" s="19"/>
      <c r="S120" s="20">
        <f>SUM((K90*O107)+(K91*O108)+(K92*O109)+(K95*O107)+(K96*O108)+(K97*O109)+(K100*O107)+(K101*O108)+(K102*O109))*Assumptions!$D$211</f>
        <v>0</v>
      </c>
      <c r="AD120" s="88"/>
    </row>
    <row r="121" spans="1:30" ht="11.1" customHeight="1" x14ac:dyDescent="0.25">
      <c r="A121" s="6" t="s">
        <v>87</v>
      </c>
      <c r="B121" s="6"/>
      <c r="C121" s="15"/>
      <c r="D121" s="15"/>
      <c r="E121" s="58">
        <f>Assumptions!$E$41</f>
        <v>0.08</v>
      </c>
      <c r="F121" s="19" t="s">
        <v>13</v>
      </c>
      <c r="G121" s="15"/>
      <c r="H121" s="15"/>
      <c r="I121" s="20">
        <f>SUM(I114:I118)*E121</f>
        <v>68904</v>
      </c>
      <c r="K121" s="6" t="s">
        <v>87</v>
      </c>
      <c r="L121" s="6"/>
      <c r="M121" s="15"/>
      <c r="N121" s="15"/>
      <c r="O121" s="58">
        <f>Assumptions!$E$41</f>
        <v>0.08</v>
      </c>
      <c r="P121" s="19" t="s">
        <v>13</v>
      </c>
      <c r="Q121" s="15"/>
      <c r="R121" s="15"/>
      <c r="S121" s="20">
        <f>SUM(S114:S118)*O121</f>
        <v>68904</v>
      </c>
      <c r="AD121" s="88"/>
    </row>
    <row r="122" spans="1:30" ht="11.1" customHeight="1" x14ac:dyDescent="0.25">
      <c r="A122" s="6" t="s">
        <v>14</v>
      </c>
      <c r="B122" s="6"/>
      <c r="C122" s="15"/>
      <c r="D122" s="15"/>
      <c r="E122" s="58">
        <f>Assumptions!$E$42</f>
        <v>5.0000000000000001E-3</v>
      </c>
      <c r="F122" s="19" t="s">
        <v>15</v>
      </c>
      <c r="G122" s="15"/>
      <c r="H122" s="15"/>
      <c r="I122" s="20">
        <f>I104*E122</f>
        <v>7725</v>
      </c>
      <c r="K122" s="6" t="s">
        <v>14</v>
      </c>
      <c r="L122" s="6"/>
      <c r="M122" s="15"/>
      <c r="N122" s="15"/>
      <c r="O122" s="58">
        <f>Assumptions!$E$42</f>
        <v>5.0000000000000001E-3</v>
      </c>
      <c r="P122" s="19" t="s">
        <v>15</v>
      </c>
      <c r="Q122" s="15"/>
      <c r="R122" s="15"/>
      <c r="S122" s="20">
        <f>S104*O122</f>
        <v>9168.75</v>
      </c>
      <c r="AD122" s="88"/>
    </row>
    <row r="123" spans="1:30" ht="11.1" customHeight="1" x14ac:dyDescent="0.25">
      <c r="A123" s="6" t="s">
        <v>16</v>
      </c>
      <c r="B123" s="6"/>
      <c r="C123" s="15"/>
      <c r="D123" s="15"/>
      <c r="E123" s="58">
        <f>Assumptions!$E$43</f>
        <v>1.0999999999999999E-2</v>
      </c>
      <c r="F123" s="19" t="s">
        <v>13</v>
      </c>
      <c r="G123" s="15"/>
      <c r="H123" s="15"/>
      <c r="I123" s="20">
        <f>SUM(I114:I118)*E123</f>
        <v>9474.2999999999993</v>
      </c>
      <c r="K123" s="6" t="s">
        <v>16</v>
      </c>
      <c r="L123" s="6"/>
      <c r="M123" s="15"/>
      <c r="N123" s="15"/>
      <c r="O123" s="58">
        <f>Assumptions!$E$43</f>
        <v>1.0999999999999999E-2</v>
      </c>
      <c r="P123" s="19" t="s">
        <v>13</v>
      </c>
      <c r="Q123" s="15"/>
      <c r="R123" s="15"/>
      <c r="S123" s="20">
        <f>SUM(S114:S118)*O123</f>
        <v>9474.2999999999993</v>
      </c>
      <c r="AD123" s="88"/>
    </row>
    <row r="124" spans="1:30" ht="11.1" customHeight="1" x14ac:dyDescent="0.25">
      <c r="A124" s="6" t="s">
        <v>17</v>
      </c>
      <c r="B124" s="6"/>
      <c r="C124" s="15"/>
      <c r="D124" s="15"/>
      <c r="E124" s="58">
        <f>Assumptions!$E$44</f>
        <v>0.02</v>
      </c>
      <c r="F124" s="19" t="s">
        <v>45</v>
      </c>
      <c r="G124" s="15"/>
      <c r="H124" s="15"/>
      <c r="I124" s="20">
        <f>SUM(I83:I87)*E124</f>
        <v>30900</v>
      </c>
      <c r="K124" s="6" t="s">
        <v>17</v>
      </c>
      <c r="L124" s="6"/>
      <c r="M124" s="15"/>
      <c r="N124" s="15"/>
      <c r="O124" s="58">
        <f>Assumptions!$E$44</f>
        <v>0.02</v>
      </c>
      <c r="P124" s="19" t="s">
        <v>45</v>
      </c>
      <c r="Q124" s="15"/>
      <c r="R124" s="15"/>
      <c r="S124" s="20">
        <f>SUM(S83:S87)*O124</f>
        <v>36675</v>
      </c>
      <c r="AD124" s="88"/>
    </row>
    <row r="125" spans="1:30" ht="11.1" customHeight="1" x14ac:dyDescent="0.25">
      <c r="A125" s="6" t="s">
        <v>18</v>
      </c>
      <c r="B125" s="6"/>
      <c r="C125" s="34"/>
      <c r="D125" s="15"/>
      <c r="E125" s="58">
        <f>Assumptions!$E$45</f>
        <v>0.05</v>
      </c>
      <c r="F125" s="19" t="s">
        <v>13</v>
      </c>
      <c r="G125" s="15"/>
      <c r="H125" s="15"/>
      <c r="I125" s="20">
        <f>SUM(I114:I120)*E125</f>
        <v>43065</v>
      </c>
      <c r="K125" s="6" t="s">
        <v>18</v>
      </c>
      <c r="L125" s="6"/>
      <c r="M125" s="34"/>
      <c r="N125" s="15"/>
      <c r="O125" s="58">
        <f>Assumptions!$E$45</f>
        <v>0.05</v>
      </c>
      <c r="P125" s="19" t="s">
        <v>13</v>
      </c>
      <c r="Q125" s="15"/>
      <c r="R125" s="15"/>
      <c r="S125" s="20">
        <f>SUM(S114:S120)*O125</f>
        <v>43065</v>
      </c>
      <c r="AD125" s="88"/>
    </row>
    <row r="126" spans="1:30" ht="11.1" customHeight="1" x14ac:dyDescent="0.25">
      <c r="A126" s="6" t="s">
        <v>19</v>
      </c>
      <c r="B126" s="1"/>
      <c r="E126" s="59">
        <f>Assumptions!$E$46</f>
        <v>1729</v>
      </c>
      <c r="F126" s="19" t="s">
        <v>46</v>
      </c>
      <c r="I126" s="23">
        <f>A103*E126</f>
        <v>17290</v>
      </c>
      <c r="K126" s="6" t="s">
        <v>19</v>
      </c>
      <c r="L126" s="1"/>
      <c r="O126" s="59">
        <f>Assumptions!$E$46</f>
        <v>1729</v>
      </c>
      <c r="P126" s="19" t="s">
        <v>46</v>
      </c>
      <c r="S126" s="23">
        <f>K103*O126</f>
        <v>17290</v>
      </c>
      <c r="AD126" s="88"/>
    </row>
    <row r="127" spans="1:30" ht="11.1" customHeight="1" x14ac:dyDescent="0.25">
      <c r="A127" s="6" t="s">
        <v>88</v>
      </c>
      <c r="B127" s="6"/>
      <c r="C127" s="32">
        <f>Assumptions!$C$47</f>
        <v>0.05</v>
      </c>
      <c r="D127" s="40">
        <f>Assumptions!$D$47</f>
        <v>12</v>
      </c>
      <c r="E127" s="19" t="s">
        <v>21</v>
      </c>
      <c r="F127" s="15"/>
      <c r="G127" s="40">
        <f>Assumptions!$G$47</f>
        <v>6</v>
      </c>
      <c r="H127" s="19" t="s">
        <v>79</v>
      </c>
      <c r="I127" s="20">
        <f>(((SUM(I107:I112)*POWER((1+C127/12),((D127+G127)/12)*12))-SUM(I107:I112))      +           ((((SUM(I114:I126)*POWER((1+C127/12),((D127+G127)/12)*12))-SUM(I114:I126))*0.5)))</f>
        <v>51293.198715157108</v>
      </c>
      <c r="K127" s="6" t="s">
        <v>88</v>
      </c>
      <c r="L127" s="6"/>
      <c r="M127" s="32">
        <f>Assumptions!$C$47</f>
        <v>0.05</v>
      </c>
      <c r="N127" s="40">
        <f>Assumptions!$D$47</f>
        <v>12</v>
      </c>
      <c r="O127" s="19" t="s">
        <v>21</v>
      </c>
      <c r="P127" s="15"/>
      <c r="Q127" s="40">
        <f>Assumptions!$G$47</f>
        <v>6</v>
      </c>
      <c r="R127" s="19" t="s">
        <v>79</v>
      </c>
      <c r="S127" s="20">
        <f>(((SUM(S107:S112)*POWER((1+M127/12),((N127+Q127)/12)*12))-SUM(S107:S112))      +           ((((SUM(S114:S126)*POWER((1+M127/12),((N127+Q127)/12)*12))-SUM(S114:S126))*0.5)))</f>
        <v>60732.669519721996</v>
      </c>
      <c r="AD127" s="88"/>
    </row>
    <row r="128" spans="1:30" ht="11.1" customHeight="1" x14ac:dyDescent="0.25">
      <c r="A128" s="6" t="s">
        <v>22</v>
      </c>
      <c r="B128" s="6"/>
      <c r="C128" s="32">
        <f>Assumptions!$C$48</f>
        <v>0.01</v>
      </c>
      <c r="D128" s="19" t="s">
        <v>23</v>
      </c>
      <c r="E128" s="15"/>
      <c r="F128" s="15"/>
      <c r="G128" s="15"/>
      <c r="H128" s="15"/>
      <c r="I128" s="20">
        <f>SUM(I107:I125)*C128</f>
        <v>11620.455771212632</v>
      </c>
      <c r="K128" s="6" t="s">
        <v>22</v>
      </c>
      <c r="L128" s="6"/>
      <c r="M128" s="32">
        <f>Assumptions!$C$48</f>
        <v>0.01</v>
      </c>
      <c r="N128" s="19" t="s">
        <v>23</v>
      </c>
      <c r="O128" s="15"/>
      <c r="P128" s="15"/>
      <c r="Q128" s="15"/>
      <c r="R128" s="15"/>
      <c r="S128" s="20">
        <f>SUM(S107:S125)*M128</f>
        <v>12871.157218859573</v>
      </c>
      <c r="AD128" s="88"/>
    </row>
    <row r="129" spans="1:30" ht="11.1" customHeight="1" x14ac:dyDescent="0.25">
      <c r="A129" s="6" t="s">
        <v>24</v>
      </c>
      <c r="B129" s="6"/>
      <c r="C129" s="61" t="s">
        <v>104</v>
      </c>
      <c r="D129" s="32">
        <f>Assumptions!$D$49</f>
        <v>0.2</v>
      </c>
      <c r="E129" s="19" t="s">
        <v>25</v>
      </c>
      <c r="F129" s="61" t="s">
        <v>105</v>
      </c>
      <c r="G129" s="32">
        <f>Assumptions!$G$49</f>
        <v>0.06</v>
      </c>
      <c r="H129" s="19" t="s">
        <v>128</v>
      </c>
      <c r="I129" s="20">
        <f>SUM(I83:I87)*D129+I116*G129</f>
        <v>309000</v>
      </c>
      <c r="K129" s="6" t="s">
        <v>24</v>
      </c>
      <c r="L129" s="6"/>
      <c r="M129" s="61" t="s">
        <v>104</v>
      </c>
      <c r="N129" s="32">
        <f>Assumptions!$D$49</f>
        <v>0.2</v>
      </c>
      <c r="O129" s="19" t="s">
        <v>25</v>
      </c>
      <c r="P129" s="61" t="s">
        <v>105</v>
      </c>
      <c r="Q129" s="32">
        <f>Assumptions!$G$49</f>
        <v>0.06</v>
      </c>
      <c r="R129" s="19" t="s">
        <v>128</v>
      </c>
      <c r="S129" s="20">
        <f>SUM(S83:S87)*N129+S116*Q129</f>
        <v>366750</v>
      </c>
      <c r="AD129" s="88"/>
    </row>
    <row r="130" spans="1:30" ht="11.1" customHeight="1" x14ac:dyDescent="0.25">
      <c r="A130" s="13"/>
      <c r="B130" s="13"/>
      <c r="C130" s="13"/>
      <c r="D130" s="13"/>
      <c r="E130" s="13"/>
      <c r="F130" s="13"/>
      <c r="G130" s="13"/>
      <c r="H130" s="13"/>
      <c r="I130" s="27"/>
      <c r="K130" s="13"/>
      <c r="L130" s="13"/>
      <c r="M130" s="13"/>
      <c r="N130" s="13"/>
      <c r="O130" s="13"/>
      <c r="P130" s="13"/>
      <c r="Q130" s="13"/>
      <c r="R130" s="13"/>
      <c r="S130" s="27"/>
      <c r="AD130" s="88"/>
    </row>
    <row r="131" spans="1:30" ht="11.1" customHeight="1" x14ac:dyDescent="0.25">
      <c r="A131" s="12" t="s">
        <v>26</v>
      </c>
      <c r="B131" s="13"/>
      <c r="C131" s="13"/>
      <c r="D131" s="13"/>
      <c r="E131" s="13"/>
      <c r="F131" s="13"/>
      <c r="G131" s="13"/>
      <c r="H131" s="13"/>
      <c r="I131" s="29">
        <f>SUM(I107:I130)</f>
        <v>1551249.2316076329</v>
      </c>
      <c r="K131" s="12" t="s">
        <v>26</v>
      </c>
      <c r="L131" s="13"/>
      <c r="M131" s="13"/>
      <c r="N131" s="13"/>
      <c r="O131" s="13"/>
      <c r="P131" s="13"/>
      <c r="Q131" s="13"/>
      <c r="R131" s="13"/>
      <c r="S131" s="29">
        <f>SUM(S107:S130)</f>
        <v>1744759.5486245388</v>
      </c>
      <c r="AD131" s="88"/>
    </row>
    <row r="132" spans="1:30" ht="11.1" customHeight="1" x14ac:dyDescent="0.25">
      <c r="A132" s="15"/>
      <c r="B132" s="15"/>
      <c r="C132" s="15"/>
      <c r="D132" s="15"/>
      <c r="E132" s="15"/>
      <c r="F132" s="15"/>
      <c r="G132" s="15"/>
      <c r="H132" s="15"/>
      <c r="I132" s="35"/>
      <c r="K132" s="15"/>
      <c r="L132" s="15"/>
      <c r="M132" s="15"/>
      <c r="N132" s="15"/>
      <c r="O132" s="15"/>
      <c r="P132" s="15"/>
      <c r="Q132" s="15"/>
      <c r="R132" s="15"/>
      <c r="S132" s="35"/>
      <c r="AD132" s="88"/>
    </row>
    <row r="133" spans="1:30" ht="11.1" customHeight="1" x14ac:dyDescent="0.25">
      <c r="A133" s="36" t="s">
        <v>130</v>
      </c>
      <c r="B133" s="37"/>
      <c r="C133" s="37"/>
      <c r="D133" s="37"/>
      <c r="E133" s="37"/>
      <c r="F133" s="37"/>
      <c r="G133" s="37"/>
      <c r="H133" s="37"/>
      <c r="I133" s="38">
        <f>I104-I131</f>
        <v>-6249.2316076329444</v>
      </c>
      <c r="K133" s="36" t="s">
        <v>130</v>
      </c>
      <c r="L133" s="37"/>
      <c r="M133" s="37"/>
      <c r="N133" s="37"/>
      <c r="O133" s="37"/>
      <c r="P133" s="37"/>
      <c r="Q133" s="37"/>
      <c r="R133" s="37"/>
      <c r="S133" s="38">
        <f>S104-S131</f>
        <v>88990.451375461183</v>
      </c>
      <c r="AD133" s="88"/>
    </row>
    <row r="134" spans="1:30" ht="11.1" customHeight="1" x14ac:dyDescent="0.25">
      <c r="A134" s="36" t="s">
        <v>129</v>
      </c>
      <c r="B134" s="37"/>
      <c r="C134" s="37"/>
      <c r="D134" s="37"/>
      <c r="E134" s="37"/>
      <c r="F134" s="37"/>
      <c r="G134" s="37"/>
      <c r="H134" s="37"/>
      <c r="I134" s="38">
        <f>I133/D80</f>
        <v>-7.5748261910702359</v>
      </c>
      <c r="K134" s="36" t="s">
        <v>129</v>
      </c>
      <c r="L134" s="37"/>
      <c r="M134" s="37"/>
      <c r="N134" s="37"/>
      <c r="O134" s="37"/>
      <c r="P134" s="37"/>
      <c r="Q134" s="37"/>
      <c r="R134" s="37"/>
      <c r="S134" s="38">
        <f>S133/N80</f>
        <v>107.86721378843779</v>
      </c>
      <c r="AD134" s="88"/>
    </row>
    <row r="135" spans="1:30" ht="11.1" customHeight="1" x14ac:dyDescent="0.25">
      <c r="AD135" s="88"/>
    </row>
    <row r="136" spans="1:30" ht="11.1" customHeight="1" x14ac:dyDescent="0.25">
      <c r="AD136" s="88"/>
    </row>
    <row r="137" spans="1:30" ht="11.1" customHeight="1" x14ac:dyDescent="0.3">
      <c r="A137" s="2"/>
      <c r="B137" s="3"/>
      <c r="C137" s="3"/>
      <c r="D137" s="4"/>
      <c r="E137" s="3"/>
      <c r="F137" s="3"/>
      <c r="G137" s="3"/>
      <c r="H137" s="3"/>
      <c r="I137" s="3"/>
      <c r="K137" s="2"/>
      <c r="L137" s="3"/>
      <c r="M137" s="3"/>
      <c r="N137" s="4"/>
      <c r="O137" s="3"/>
      <c r="P137" s="3"/>
      <c r="Q137" s="3"/>
      <c r="R137" s="3"/>
      <c r="S137" s="3"/>
      <c r="AD137" s="88"/>
    </row>
    <row r="138" spans="1:30" ht="11.1" customHeight="1" x14ac:dyDescent="0.25">
      <c r="A138" s="2"/>
      <c r="B138" s="2"/>
      <c r="C138" s="2"/>
      <c r="D138" s="303" t="s">
        <v>54</v>
      </c>
      <c r="E138" s="303"/>
      <c r="F138" s="303"/>
      <c r="G138" s="303"/>
      <c r="H138" s="303"/>
      <c r="I138" s="303"/>
      <c r="K138" s="2"/>
      <c r="L138" s="2"/>
      <c r="M138" s="2"/>
      <c r="N138" s="303" t="s">
        <v>54</v>
      </c>
      <c r="O138" s="303"/>
      <c r="P138" s="303"/>
      <c r="Q138" s="303"/>
      <c r="R138" s="303"/>
      <c r="S138" s="303"/>
      <c r="AD138" s="88"/>
    </row>
    <row r="139" spans="1:30" ht="11.1" customHeight="1" x14ac:dyDescent="0.25">
      <c r="A139" s="2"/>
      <c r="B139" s="2"/>
      <c r="C139" s="2"/>
      <c r="D139" s="303"/>
      <c r="E139" s="303"/>
      <c r="F139" s="303"/>
      <c r="G139" s="303"/>
      <c r="H139" s="303"/>
      <c r="I139" s="303"/>
      <c r="K139" s="2"/>
      <c r="L139" s="2"/>
      <c r="M139" s="2"/>
      <c r="N139" s="303"/>
      <c r="O139" s="303"/>
      <c r="P139" s="303"/>
      <c r="Q139" s="303"/>
      <c r="R139" s="303"/>
      <c r="S139" s="303"/>
      <c r="AD139" s="88"/>
    </row>
    <row r="140" spans="1:30" ht="11.1" customHeight="1" x14ac:dyDescent="0.25">
      <c r="A140" s="2"/>
      <c r="B140" s="2"/>
      <c r="C140" s="2"/>
      <c r="D140" s="303"/>
      <c r="E140" s="303"/>
      <c r="F140" s="303"/>
      <c r="G140" s="303"/>
      <c r="H140" s="303"/>
      <c r="I140" s="303"/>
      <c r="K140" s="2"/>
      <c r="L140" s="2"/>
      <c r="M140" s="2"/>
      <c r="N140" s="303"/>
      <c r="O140" s="303"/>
      <c r="P140" s="303"/>
      <c r="Q140" s="303"/>
      <c r="R140" s="303"/>
      <c r="S140" s="303"/>
      <c r="AD140" s="88"/>
    </row>
    <row r="141" spans="1:30" ht="11.1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K141" s="2"/>
      <c r="L141" s="2"/>
      <c r="M141" s="2"/>
      <c r="N141" s="2"/>
      <c r="O141" s="2"/>
      <c r="P141" s="2"/>
      <c r="Q141" s="2"/>
      <c r="R141" s="2"/>
      <c r="S141" s="2"/>
      <c r="AD141" s="88"/>
    </row>
    <row r="142" spans="1:30" ht="11.1" customHeight="1" x14ac:dyDescent="0.25">
      <c r="A142" s="5" t="s">
        <v>0</v>
      </c>
      <c r="B142" s="5"/>
      <c r="C142" s="6"/>
      <c r="D142" s="52" t="str">
        <f>Assumptions!$B$69</f>
        <v>Small Scale Urban edge</v>
      </c>
      <c r="E142" s="44"/>
      <c r="F142" s="44"/>
      <c r="G142" s="45"/>
      <c r="H142" s="17" t="str">
        <f>Assumptions!$D$70</f>
        <v>Apartments</v>
      </c>
      <c r="I142" s="82">
        <f>Assumptions!$C$70</f>
        <v>0</v>
      </c>
      <c r="K142" s="5" t="s">
        <v>0</v>
      </c>
      <c r="L142" s="5"/>
      <c r="M142" s="6"/>
      <c r="N142" s="52" t="str">
        <f>Assumptions!$B$69</f>
        <v>Small Scale Urban edge</v>
      </c>
      <c r="O142" s="44"/>
      <c r="P142" s="44"/>
      <c r="Q142" s="45"/>
      <c r="R142" s="17" t="str">
        <f>Assumptions!$D$70</f>
        <v>Apartments</v>
      </c>
      <c r="S142" s="82">
        <f>Assumptions!$C$70</f>
        <v>0</v>
      </c>
      <c r="AD142" s="88"/>
    </row>
    <row r="143" spans="1:30" ht="11.1" customHeight="1" x14ac:dyDescent="0.25">
      <c r="A143" s="5" t="s">
        <v>1</v>
      </c>
      <c r="B143" s="6"/>
      <c r="C143" s="6"/>
      <c r="D143" s="52" t="s">
        <v>106</v>
      </c>
      <c r="E143" s="44"/>
      <c r="F143" s="44"/>
      <c r="G143" s="46"/>
      <c r="H143" s="17" t="str">
        <f>Assumptions!$D$71</f>
        <v>2 bed houses</v>
      </c>
      <c r="I143" s="82">
        <f>Assumptions!$C$71</f>
        <v>5</v>
      </c>
      <c r="K143" s="5" t="s">
        <v>1</v>
      </c>
      <c r="L143" s="6"/>
      <c r="M143" s="6"/>
      <c r="N143" s="52" t="s">
        <v>106</v>
      </c>
      <c r="O143" s="44"/>
      <c r="P143" s="44"/>
      <c r="Q143" s="46"/>
      <c r="R143" s="17" t="str">
        <f>Assumptions!$D$71</f>
        <v>2 bed houses</v>
      </c>
      <c r="S143" s="82">
        <f>Assumptions!$C$71</f>
        <v>5</v>
      </c>
      <c r="AD143" s="88"/>
    </row>
    <row r="144" spans="1:30" ht="11.1" customHeight="1" x14ac:dyDescent="0.25">
      <c r="A144" s="5" t="s">
        <v>2</v>
      </c>
      <c r="B144" s="5"/>
      <c r="C144" s="6"/>
      <c r="D144" s="53" t="str">
        <f>Assumptions!A13</f>
        <v xml:space="preserve">Low Value </v>
      </c>
      <c r="E144" s="49"/>
      <c r="F144" s="49"/>
      <c r="G144" s="50"/>
      <c r="H144" s="17" t="str">
        <f>Assumptions!$D$72</f>
        <v>3 Bed houses</v>
      </c>
      <c r="I144" s="82">
        <f>Assumptions!$C$72</f>
        <v>5</v>
      </c>
      <c r="K144" s="5" t="s">
        <v>2</v>
      </c>
      <c r="L144" s="5"/>
      <c r="M144" s="6"/>
      <c r="N144" s="51" t="str">
        <f>Assumptions!A14</f>
        <v>High Value</v>
      </c>
      <c r="O144" s="47"/>
      <c r="P144" s="47"/>
      <c r="Q144" s="48"/>
      <c r="R144" s="17" t="str">
        <f>Assumptions!$D$72</f>
        <v>3 Bed houses</v>
      </c>
      <c r="S144" s="82">
        <f>Assumptions!$C$72</f>
        <v>5</v>
      </c>
      <c r="AD144" s="88"/>
    </row>
    <row r="145" spans="1:30" ht="11.1" customHeight="1" x14ac:dyDescent="0.25">
      <c r="A145" s="5" t="s">
        <v>3</v>
      </c>
      <c r="B145" s="5"/>
      <c r="C145" s="6"/>
      <c r="D145" s="10">
        <f>SUM(I142:I146)</f>
        <v>10</v>
      </c>
      <c r="E145" s="39" t="s">
        <v>67</v>
      </c>
      <c r="F145" s="65">
        <f>(Assumptions!C70/Assumptions!A215)+(Assumptions!C71/Assumptions!B215)+(Assumptions!C72/Assumptions!C215)+(Assumptions!C73/Assumptions!D215)+(Assumptions!C74/Assumptions!E215)</f>
        <v>0.26785714285714285</v>
      </c>
      <c r="G145" s="64" t="s">
        <v>109</v>
      </c>
      <c r="H145" s="17" t="str">
        <f>Assumptions!$D$73</f>
        <v>4 bed houses</v>
      </c>
      <c r="I145" s="82">
        <f>Assumptions!$C$73</f>
        <v>0</v>
      </c>
      <c r="K145" s="5" t="s">
        <v>3</v>
      </c>
      <c r="L145" s="5"/>
      <c r="M145" s="6"/>
      <c r="N145" s="10">
        <f>SUM(S142:S146)</f>
        <v>10</v>
      </c>
      <c r="O145" s="39" t="s">
        <v>67</v>
      </c>
      <c r="P145" s="65">
        <f>F145</f>
        <v>0.26785714285714285</v>
      </c>
      <c r="Q145" s="64" t="s">
        <v>109</v>
      </c>
      <c r="R145" s="17" t="str">
        <f>Assumptions!$D$73</f>
        <v>4 bed houses</v>
      </c>
      <c r="S145" s="82">
        <f>Assumptions!$C$73</f>
        <v>0</v>
      </c>
      <c r="AD145" s="88"/>
    </row>
    <row r="146" spans="1:30" ht="11.1" customHeight="1" x14ac:dyDescent="0.25">
      <c r="A146" s="1"/>
      <c r="B146" s="1"/>
      <c r="C146" s="1"/>
      <c r="D146" s="1"/>
      <c r="E146" s="1"/>
      <c r="F146" s="1"/>
      <c r="G146" s="1"/>
      <c r="H146" s="17" t="str">
        <f>Assumptions!$D$74</f>
        <v>5 bed house</v>
      </c>
      <c r="I146" s="82">
        <f>Assumptions!$C$74</f>
        <v>0</v>
      </c>
      <c r="K146" s="1"/>
      <c r="L146" s="1"/>
      <c r="M146" s="1"/>
      <c r="N146" s="1"/>
      <c r="O146" s="1"/>
      <c r="P146" s="1"/>
      <c r="Q146" s="1"/>
      <c r="R146" s="17" t="str">
        <f>Assumptions!$D$74</f>
        <v>5 bed house</v>
      </c>
      <c r="S146" s="82">
        <f>Assumptions!$C$74</f>
        <v>0</v>
      </c>
      <c r="AD146" s="88"/>
    </row>
    <row r="147" spans="1:30" ht="11.1" customHeight="1" x14ac:dyDescent="0.25">
      <c r="A147" s="1"/>
      <c r="B147" s="1"/>
      <c r="C147" s="1"/>
      <c r="D147" s="1"/>
      <c r="E147" s="1"/>
      <c r="F147" s="1"/>
      <c r="G147" s="1"/>
      <c r="H147" s="39"/>
      <c r="I147" s="1"/>
      <c r="K147" s="1"/>
      <c r="L147" s="1"/>
      <c r="M147" s="1"/>
      <c r="N147" s="1"/>
      <c r="O147" s="1"/>
      <c r="P147" s="1"/>
      <c r="Q147" s="1"/>
      <c r="R147" s="39"/>
      <c r="S147" s="1"/>
      <c r="AD147" s="88"/>
    </row>
    <row r="148" spans="1:30" ht="11.1" customHeight="1" x14ac:dyDescent="0.25">
      <c r="A148" s="5" t="s">
        <v>59</v>
      </c>
      <c r="B148" s="6"/>
      <c r="C148" s="6"/>
      <c r="D148" s="10">
        <f>(A151*C151)+(A152*C152)+(A153*C153)+(A154*C154)+(A155*C155)</f>
        <v>825</v>
      </c>
      <c r="E148" s="39" t="s">
        <v>60</v>
      </c>
      <c r="F148" s="8"/>
      <c r="G148" s="11"/>
      <c r="H148" s="17"/>
      <c r="I148" s="8"/>
      <c r="K148" s="5" t="s">
        <v>59</v>
      </c>
      <c r="L148" s="6"/>
      <c r="M148" s="6"/>
      <c r="N148" s="10">
        <f>(K151*M151)+(K152*M152)+(K153*M153)+(K154*M154)+(K155*M155)</f>
        <v>825</v>
      </c>
      <c r="O148" s="39" t="s">
        <v>60</v>
      </c>
      <c r="P148" s="8"/>
      <c r="Q148" s="11"/>
      <c r="R148" s="17"/>
      <c r="S148" s="8"/>
      <c r="AD148" s="88"/>
    </row>
    <row r="149" spans="1:30" ht="11.1" customHeight="1" x14ac:dyDescent="0.25">
      <c r="A149" s="12" t="s">
        <v>4</v>
      </c>
      <c r="B149" s="13"/>
      <c r="C149" s="13"/>
      <c r="D149" s="13"/>
      <c r="E149" s="13"/>
      <c r="F149" s="13"/>
      <c r="G149" s="13"/>
      <c r="H149" s="13"/>
      <c r="I149" s="14"/>
      <c r="K149" s="12" t="s">
        <v>4</v>
      </c>
      <c r="L149" s="13"/>
      <c r="M149" s="13"/>
      <c r="N149" s="13"/>
      <c r="O149" s="13"/>
      <c r="P149" s="13"/>
      <c r="Q149" s="13"/>
      <c r="R149" s="13"/>
      <c r="S149" s="14"/>
      <c r="AD149" s="88"/>
    </row>
    <row r="150" spans="1:30" ht="11.1" customHeight="1" x14ac:dyDescent="0.25">
      <c r="A150" s="6" t="s">
        <v>62</v>
      </c>
      <c r="B150" s="6"/>
      <c r="C150" s="15"/>
      <c r="D150" s="15"/>
      <c r="E150" s="15"/>
      <c r="F150" s="15"/>
      <c r="G150" s="15"/>
      <c r="H150" s="15"/>
      <c r="I150" s="8"/>
      <c r="K150" s="6" t="s">
        <v>62</v>
      </c>
      <c r="L150" s="6"/>
      <c r="M150" s="15"/>
      <c r="N150" s="15"/>
      <c r="O150" s="15"/>
      <c r="P150" s="15"/>
      <c r="Q150" s="15"/>
      <c r="R150" s="15"/>
      <c r="S150" s="8"/>
      <c r="AD150" s="88"/>
    </row>
    <row r="151" spans="1:30" ht="11.1" customHeight="1" x14ac:dyDescent="0.25">
      <c r="A151" s="16">
        <f>I142*(100%-C146)</f>
        <v>0</v>
      </c>
      <c r="B151" s="17" t="s">
        <v>31</v>
      </c>
      <c r="C151" s="18">
        <f>Assumptions!$B$22</f>
        <v>65</v>
      </c>
      <c r="D151" s="19" t="s">
        <v>5</v>
      </c>
      <c r="E151" s="7">
        <f>Assumptions!$C$32</f>
        <v>1750</v>
      </c>
      <c r="F151" s="19" t="s">
        <v>6</v>
      </c>
      <c r="G151" s="15"/>
      <c r="H151" s="15"/>
      <c r="I151" s="20">
        <f>A151*C151*E151</f>
        <v>0</v>
      </c>
      <c r="K151" s="16">
        <f>S142*(100%-M146)</f>
        <v>0</v>
      </c>
      <c r="L151" s="17" t="s">
        <v>31</v>
      </c>
      <c r="M151" s="18">
        <f>Assumptions!$B$22</f>
        <v>65</v>
      </c>
      <c r="N151" s="19" t="s">
        <v>5</v>
      </c>
      <c r="O151" s="7">
        <f>Assumptions!$C$33</f>
        <v>1850</v>
      </c>
      <c r="P151" s="19" t="s">
        <v>6</v>
      </c>
      <c r="Q151" s="15"/>
      <c r="R151" s="15"/>
      <c r="S151" s="20">
        <f>K151*M151*O151</f>
        <v>0</v>
      </c>
      <c r="AD151" s="88"/>
    </row>
    <row r="152" spans="1:30" ht="11.1" customHeight="1" x14ac:dyDescent="0.25">
      <c r="A152" s="16">
        <f>I143*(100%-C146)</f>
        <v>5</v>
      </c>
      <c r="B152" s="17" t="s">
        <v>32</v>
      </c>
      <c r="C152" s="18">
        <f>Assumptions!$B$23</f>
        <v>75</v>
      </c>
      <c r="D152" s="19" t="s">
        <v>5</v>
      </c>
      <c r="E152" s="7">
        <f>Assumptions!$D$32</f>
        <v>1900</v>
      </c>
      <c r="F152" s="19" t="s">
        <v>6</v>
      </c>
      <c r="G152" s="15"/>
      <c r="H152" s="15"/>
      <c r="I152" s="20">
        <f>A152*C152*E152</f>
        <v>712500</v>
      </c>
      <c r="K152" s="16">
        <f>S143*(100%-M146)</f>
        <v>5</v>
      </c>
      <c r="L152" s="17" t="s">
        <v>32</v>
      </c>
      <c r="M152" s="18">
        <f>Assumptions!$B$23</f>
        <v>75</v>
      </c>
      <c r="N152" s="19" t="s">
        <v>5</v>
      </c>
      <c r="O152" s="7">
        <f>Assumptions!$D$33</f>
        <v>2250</v>
      </c>
      <c r="P152" s="19" t="s">
        <v>6</v>
      </c>
      <c r="Q152" s="15"/>
      <c r="R152" s="15"/>
      <c r="S152" s="20">
        <f>K152*M152*O152</f>
        <v>843750</v>
      </c>
      <c r="AD152" s="88"/>
    </row>
    <row r="153" spans="1:30" ht="11.1" customHeight="1" x14ac:dyDescent="0.25">
      <c r="A153" s="16">
        <f>I144*(100%-C146)</f>
        <v>5</v>
      </c>
      <c r="B153" s="17" t="s">
        <v>33</v>
      </c>
      <c r="C153" s="18">
        <f>Assumptions!$B$24</f>
        <v>90</v>
      </c>
      <c r="D153" s="19" t="s">
        <v>5</v>
      </c>
      <c r="E153" s="7">
        <f>Assumptions!$E$32</f>
        <v>1850</v>
      </c>
      <c r="F153" s="19" t="s">
        <v>6</v>
      </c>
      <c r="G153" s="15"/>
      <c r="H153" s="15"/>
      <c r="I153" s="20">
        <f>A153*C153*E153</f>
        <v>832500</v>
      </c>
      <c r="K153" s="16">
        <f>S144*(100%-M146)</f>
        <v>5</v>
      </c>
      <c r="L153" s="17" t="s">
        <v>33</v>
      </c>
      <c r="M153" s="18">
        <f>Assumptions!$B$24</f>
        <v>90</v>
      </c>
      <c r="N153" s="19" t="s">
        <v>5</v>
      </c>
      <c r="O153" s="7">
        <f>Assumptions!$E$33</f>
        <v>2200</v>
      </c>
      <c r="P153" s="19" t="s">
        <v>6</v>
      </c>
      <c r="Q153" s="15"/>
      <c r="R153" s="15"/>
      <c r="S153" s="20">
        <f>K153*M153*O153</f>
        <v>990000</v>
      </c>
      <c r="AD153" s="88"/>
    </row>
    <row r="154" spans="1:30" ht="11.1" customHeight="1" x14ac:dyDescent="0.25">
      <c r="A154" s="16">
        <f>I145*(100%-C146)</f>
        <v>0</v>
      </c>
      <c r="B154" s="17" t="s">
        <v>34</v>
      </c>
      <c r="C154" s="18">
        <f>Assumptions!$B$25</f>
        <v>120</v>
      </c>
      <c r="D154" s="19" t="s">
        <v>5</v>
      </c>
      <c r="E154" s="7">
        <f>Assumptions!$F$32</f>
        <v>1850</v>
      </c>
      <c r="F154" s="19" t="s">
        <v>6</v>
      </c>
      <c r="G154" s="15"/>
      <c r="H154" s="15"/>
      <c r="I154" s="20">
        <f>A154*C154*E154</f>
        <v>0</v>
      </c>
      <c r="K154" s="16">
        <f>S145*(100%-M146)</f>
        <v>0</v>
      </c>
      <c r="L154" s="17" t="s">
        <v>34</v>
      </c>
      <c r="M154" s="18">
        <f>Assumptions!$B$25</f>
        <v>120</v>
      </c>
      <c r="N154" s="19" t="s">
        <v>5</v>
      </c>
      <c r="O154" s="7">
        <f>Assumptions!$F$33</f>
        <v>2200</v>
      </c>
      <c r="P154" s="19" t="s">
        <v>6</v>
      </c>
      <c r="Q154" s="15"/>
      <c r="R154" s="15"/>
      <c r="S154" s="20">
        <f>K154*M154*O154</f>
        <v>0</v>
      </c>
      <c r="AD154" s="88"/>
    </row>
    <row r="155" spans="1:30" ht="11.1" customHeight="1" x14ac:dyDescent="0.25">
      <c r="A155" s="16">
        <f>I146*(100%-C146)</f>
        <v>0</v>
      </c>
      <c r="B155" s="17" t="s">
        <v>35</v>
      </c>
      <c r="C155" s="18">
        <f>Assumptions!$B$26</f>
        <v>150</v>
      </c>
      <c r="D155" s="19" t="s">
        <v>5</v>
      </c>
      <c r="E155" s="7">
        <f>Assumptions!$G$32</f>
        <v>1800</v>
      </c>
      <c r="F155" s="19" t="s">
        <v>6</v>
      </c>
      <c r="G155" s="15"/>
      <c r="H155" s="15"/>
      <c r="I155" s="20">
        <f>A155*C155*E155</f>
        <v>0</v>
      </c>
      <c r="K155" s="16">
        <f>S146*(100%-M146)</f>
        <v>0</v>
      </c>
      <c r="L155" s="17" t="s">
        <v>35</v>
      </c>
      <c r="M155" s="18">
        <f>Assumptions!$B$26</f>
        <v>150</v>
      </c>
      <c r="N155" s="19" t="s">
        <v>5</v>
      </c>
      <c r="O155" s="7">
        <f>Assumptions!$G$33</f>
        <v>2150</v>
      </c>
      <c r="P155" s="19" t="s">
        <v>6</v>
      </c>
      <c r="Q155" s="15"/>
      <c r="R155" s="15"/>
      <c r="S155" s="20">
        <f>K155*M155*O155</f>
        <v>0</v>
      </c>
      <c r="AD155" s="88"/>
    </row>
    <row r="156" spans="1:30" ht="11.1" customHeight="1" x14ac:dyDescent="0.25">
      <c r="A156" s="13"/>
      <c r="B156" s="13"/>
      <c r="C156" s="13"/>
      <c r="D156" s="21"/>
      <c r="E156" s="13"/>
      <c r="F156" s="21"/>
      <c r="G156" s="13"/>
      <c r="H156" s="13"/>
      <c r="I156" s="22"/>
      <c r="K156" s="13"/>
      <c r="L156" s="13"/>
      <c r="M156" s="13"/>
      <c r="N156" s="21"/>
      <c r="O156" s="13"/>
      <c r="P156" s="21"/>
      <c r="Q156" s="13"/>
      <c r="R156" s="13"/>
      <c r="S156" s="22"/>
      <c r="AD156" s="88"/>
    </row>
    <row r="157" spans="1:30" ht="11.1" customHeight="1" x14ac:dyDescent="0.25">
      <c r="A157" s="6" t="str">
        <f>Assumptions!$D$12</f>
        <v>Starter Homes</v>
      </c>
      <c r="B157" s="6"/>
      <c r="C157" s="9">
        <f>Assumptions!$D$18</f>
        <v>0.8</v>
      </c>
      <c r="D157" s="19" t="s">
        <v>63</v>
      </c>
      <c r="E157" s="15"/>
      <c r="F157" s="19"/>
      <c r="G157" s="15"/>
      <c r="H157" s="15"/>
      <c r="I157" s="23"/>
      <c r="K157" s="6" t="str">
        <f>Assumptions!$D$12</f>
        <v>Starter Homes</v>
      </c>
      <c r="L157" s="6"/>
      <c r="M157" s="9">
        <f>Assumptions!$D$18</f>
        <v>0.8</v>
      </c>
      <c r="N157" s="19" t="s">
        <v>63</v>
      </c>
      <c r="O157" s="15"/>
      <c r="P157" s="19"/>
      <c r="Q157" s="15"/>
      <c r="R157" s="15"/>
      <c r="S157" s="23"/>
      <c r="AD157" s="88"/>
    </row>
    <row r="158" spans="1:30" ht="11.1" customHeight="1" x14ac:dyDescent="0.25">
      <c r="A158" s="16">
        <f>D146*C147*0.3</f>
        <v>0</v>
      </c>
      <c r="B158" s="17" t="s">
        <v>31</v>
      </c>
      <c r="C158" s="24">
        <f>C151</f>
        <v>65</v>
      </c>
      <c r="D158" s="19" t="s">
        <v>7</v>
      </c>
      <c r="E158" s="15">
        <f>E151*C157</f>
        <v>1400</v>
      </c>
      <c r="F158" s="19" t="s">
        <v>6</v>
      </c>
      <c r="G158" s="15"/>
      <c r="H158" s="15"/>
      <c r="I158" s="20">
        <f>A158*C158*E158</f>
        <v>0</v>
      </c>
      <c r="K158" s="16">
        <f>N146*M147*0.3</f>
        <v>0</v>
      </c>
      <c r="L158" s="17" t="s">
        <v>31</v>
      </c>
      <c r="M158" s="24">
        <f>M151</f>
        <v>65</v>
      </c>
      <c r="N158" s="19" t="s">
        <v>7</v>
      </c>
      <c r="O158" s="15">
        <f>O151*M157</f>
        <v>1480</v>
      </c>
      <c r="P158" s="19" t="s">
        <v>6</v>
      </c>
      <c r="Q158" s="15"/>
      <c r="R158" s="15"/>
      <c r="S158" s="20">
        <f>K158*M158*O158</f>
        <v>0</v>
      </c>
      <c r="AD158" s="88"/>
    </row>
    <row r="159" spans="1:30" ht="11.1" customHeight="1" x14ac:dyDescent="0.25">
      <c r="A159" s="16">
        <f>D146*C147*0.5</f>
        <v>0</v>
      </c>
      <c r="B159" s="17" t="s">
        <v>64</v>
      </c>
      <c r="C159" s="24">
        <f>C152</f>
        <v>75</v>
      </c>
      <c r="D159" s="19" t="s">
        <v>7</v>
      </c>
      <c r="E159" s="15">
        <f>E152*C157</f>
        <v>1520</v>
      </c>
      <c r="F159" s="19" t="s">
        <v>6</v>
      </c>
      <c r="G159" s="15"/>
      <c r="H159" s="15"/>
      <c r="I159" s="20">
        <f>A159*C159*E159</f>
        <v>0</v>
      </c>
      <c r="K159" s="16">
        <f>N146*M147*0.5</f>
        <v>0</v>
      </c>
      <c r="L159" s="17" t="s">
        <v>64</v>
      </c>
      <c r="M159" s="24">
        <f>M152</f>
        <v>75</v>
      </c>
      <c r="N159" s="19" t="s">
        <v>7</v>
      </c>
      <c r="O159" s="15">
        <f>O152*M157</f>
        <v>1800</v>
      </c>
      <c r="P159" s="19" t="s">
        <v>6</v>
      </c>
      <c r="Q159" s="15"/>
      <c r="R159" s="15"/>
      <c r="S159" s="20">
        <f>K159*M159*O159</f>
        <v>0</v>
      </c>
      <c r="AD159" s="88"/>
    </row>
    <row r="160" spans="1:30" ht="11.1" customHeight="1" x14ac:dyDescent="0.25">
      <c r="A160" s="16">
        <f>D146*C147*0.2</f>
        <v>0</v>
      </c>
      <c r="B160" s="17" t="s">
        <v>65</v>
      </c>
      <c r="C160" s="24">
        <f>C153</f>
        <v>90</v>
      </c>
      <c r="D160" s="19" t="s">
        <v>7</v>
      </c>
      <c r="E160" s="15">
        <f>E153*C157</f>
        <v>1480</v>
      </c>
      <c r="F160" s="19" t="s">
        <v>6</v>
      </c>
      <c r="G160" s="15"/>
      <c r="H160" s="15"/>
      <c r="I160" s="20">
        <f>A160*C160*E160</f>
        <v>0</v>
      </c>
      <c r="K160" s="16">
        <f>N146*M147*0.2</f>
        <v>0</v>
      </c>
      <c r="L160" s="17" t="s">
        <v>65</v>
      </c>
      <c r="M160" s="24">
        <f>M153</f>
        <v>90</v>
      </c>
      <c r="N160" s="19" t="s">
        <v>7</v>
      </c>
      <c r="O160" s="15">
        <f>O153*M157</f>
        <v>1760</v>
      </c>
      <c r="P160" s="19" t="s">
        <v>6</v>
      </c>
      <c r="Q160" s="15"/>
      <c r="R160" s="15"/>
      <c r="S160" s="20">
        <f>K160*M160*O160</f>
        <v>0</v>
      </c>
      <c r="AD160" s="88"/>
    </row>
    <row r="161" spans="1:30" ht="11.1" customHeight="1" x14ac:dyDescent="0.25">
      <c r="A161" s="25"/>
      <c r="B161" s="13"/>
      <c r="C161" s="26"/>
      <c r="D161" s="21"/>
      <c r="E161" s="13"/>
      <c r="F161" s="21"/>
      <c r="G161" s="13"/>
      <c r="H161" s="13"/>
      <c r="I161" s="27"/>
      <c r="K161" s="25"/>
      <c r="L161" s="13"/>
      <c r="M161" s="26"/>
      <c r="N161" s="21"/>
      <c r="O161" s="13"/>
      <c r="P161" s="21"/>
      <c r="Q161" s="13"/>
      <c r="R161" s="13"/>
      <c r="S161" s="27"/>
      <c r="AD161" s="88"/>
    </row>
    <row r="162" spans="1:30" ht="11.1" customHeight="1" x14ac:dyDescent="0.25">
      <c r="A162" s="6" t="str">
        <f>Assumptions!$E$12</f>
        <v>Intermediate</v>
      </c>
      <c r="B162" s="6"/>
      <c r="C162" s="9">
        <f>Assumptions!$E$18</f>
        <v>0.65</v>
      </c>
      <c r="D162" s="19" t="s">
        <v>63</v>
      </c>
      <c r="E162" s="15"/>
      <c r="F162" s="19"/>
      <c r="G162" s="15"/>
      <c r="H162" s="15"/>
      <c r="I162" s="23"/>
      <c r="K162" s="6" t="str">
        <f>Assumptions!$E$12</f>
        <v>Intermediate</v>
      </c>
      <c r="L162" s="6"/>
      <c r="M162" s="9">
        <f>Assumptions!$E$18</f>
        <v>0.65</v>
      </c>
      <c r="N162" s="19" t="s">
        <v>63</v>
      </c>
      <c r="O162" s="15"/>
      <c r="P162" s="19"/>
      <c r="Q162" s="15"/>
      <c r="R162" s="15"/>
      <c r="S162" s="23"/>
      <c r="AD162" s="88"/>
    </row>
    <row r="163" spans="1:30" ht="11.1" customHeight="1" x14ac:dyDescent="0.25">
      <c r="A163" s="16">
        <f>D146*E147*0.3</f>
        <v>0</v>
      </c>
      <c r="B163" s="17" t="s">
        <v>31</v>
      </c>
      <c r="C163" s="24">
        <f>C151</f>
        <v>65</v>
      </c>
      <c r="D163" s="19" t="s">
        <v>66</v>
      </c>
      <c r="E163" s="15">
        <f>E151*C162</f>
        <v>1137.5</v>
      </c>
      <c r="F163" s="19" t="s">
        <v>6</v>
      </c>
      <c r="G163" s="15"/>
      <c r="H163" s="15"/>
      <c r="I163" s="20">
        <f>A163*C163*E163</f>
        <v>0</v>
      </c>
      <c r="K163" s="16">
        <f>N146*O147*0.3</f>
        <v>0</v>
      </c>
      <c r="L163" s="17" t="s">
        <v>31</v>
      </c>
      <c r="M163" s="24">
        <f>M151</f>
        <v>65</v>
      </c>
      <c r="N163" s="19" t="s">
        <v>66</v>
      </c>
      <c r="O163" s="15">
        <f>O151*M162</f>
        <v>1202.5</v>
      </c>
      <c r="P163" s="19" t="s">
        <v>6</v>
      </c>
      <c r="Q163" s="15"/>
      <c r="R163" s="15"/>
      <c r="S163" s="20">
        <f>K163*M163*O163</f>
        <v>0</v>
      </c>
      <c r="AD163" s="88"/>
    </row>
    <row r="164" spans="1:30" ht="11.1" customHeight="1" x14ac:dyDescent="0.25">
      <c r="A164" s="16">
        <f>D146*E147*0.5</f>
        <v>0</v>
      </c>
      <c r="B164" s="17" t="s">
        <v>64</v>
      </c>
      <c r="C164" s="24">
        <f>C152</f>
        <v>75</v>
      </c>
      <c r="D164" s="19" t="s">
        <v>66</v>
      </c>
      <c r="E164" s="15">
        <f>E152*C162</f>
        <v>1235</v>
      </c>
      <c r="F164" s="19" t="s">
        <v>6</v>
      </c>
      <c r="G164" s="15"/>
      <c r="H164" s="15"/>
      <c r="I164" s="20">
        <f>A164*C164*E164</f>
        <v>0</v>
      </c>
      <c r="K164" s="16">
        <f>N146*O147*0.5</f>
        <v>0</v>
      </c>
      <c r="L164" s="17" t="s">
        <v>64</v>
      </c>
      <c r="M164" s="24">
        <f>M152</f>
        <v>75</v>
      </c>
      <c r="N164" s="19" t="s">
        <v>66</v>
      </c>
      <c r="O164" s="15">
        <f>O152*M162</f>
        <v>1462.5</v>
      </c>
      <c r="P164" s="19" t="s">
        <v>6</v>
      </c>
      <c r="Q164" s="15"/>
      <c r="R164" s="15"/>
      <c r="S164" s="20">
        <f>K164*M164*O164</f>
        <v>0</v>
      </c>
      <c r="AD164" s="88"/>
    </row>
    <row r="165" spans="1:30" ht="11.1" customHeight="1" x14ac:dyDescent="0.25">
      <c r="A165" s="16">
        <f>D146*E147*0.2</f>
        <v>0</v>
      </c>
      <c r="B165" s="17" t="s">
        <v>65</v>
      </c>
      <c r="C165" s="24">
        <f>C153</f>
        <v>90</v>
      </c>
      <c r="D165" s="19" t="s">
        <v>66</v>
      </c>
      <c r="E165" s="15">
        <f>E153*C162</f>
        <v>1202.5</v>
      </c>
      <c r="F165" s="19" t="s">
        <v>6</v>
      </c>
      <c r="G165" s="15"/>
      <c r="H165" s="15"/>
      <c r="I165" s="20">
        <f>A165*C165*E165</f>
        <v>0</v>
      </c>
      <c r="K165" s="16">
        <f>N146*O147*0.2</f>
        <v>0</v>
      </c>
      <c r="L165" s="17" t="s">
        <v>65</v>
      </c>
      <c r="M165" s="24">
        <f>M153</f>
        <v>90</v>
      </c>
      <c r="N165" s="19" t="s">
        <v>66</v>
      </c>
      <c r="O165" s="15">
        <f>O153*M162</f>
        <v>1430</v>
      </c>
      <c r="P165" s="19" t="s">
        <v>6</v>
      </c>
      <c r="Q165" s="15"/>
      <c r="R165" s="15"/>
      <c r="S165" s="20">
        <f>K165*M165*O165</f>
        <v>0</v>
      </c>
      <c r="AD165" s="88"/>
    </row>
    <row r="166" spans="1:30" ht="11.1" customHeight="1" x14ac:dyDescent="0.25">
      <c r="A166" s="25"/>
      <c r="B166" s="13"/>
      <c r="C166" s="26"/>
      <c r="D166" s="21"/>
      <c r="E166" s="13"/>
      <c r="F166" s="21"/>
      <c r="G166" s="13"/>
      <c r="H166" s="13"/>
      <c r="I166" s="27"/>
      <c r="K166" s="25"/>
      <c r="L166" s="13"/>
      <c r="M166" s="26"/>
      <c r="N166" s="21"/>
      <c r="O166" s="13"/>
      <c r="P166" s="21"/>
      <c r="Q166" s="13"/>
      <c r="R166" s="13"/>
      <c r="S166" s="27"/>
      <c r="AD166" s="88"/>
    </row>
    <row r="167" spans="1:30" ht="11.1" customHeight="1" x14ac:dyDescent="0.25">
      <c r="A167" s="6" t="str">
        <f>Assumptions!$F$12</f>
        <v>Afford/Social Rent</v>
      </c>
      <c r="B167" s="6"/>
      <c r="C167" s="9">
        <f>Assumptions!$F$18</f>
        <v>0.48</v>
      </c>
      <c r="D167" s="19" t="s">
        <v>63</v>
      </c>
      <c r="E167" s="15"/>
      <c r="F167" s="19"/>
      <c r="G167" s="15"/>
      <c r="H167" s="15"/>
      <c r="I167" s="23"/>
      <c r="K167" s="6" t="str">
        <f>Assumptions!$F$12</f>
        <v>Afford/Social Rent</v>
      </c>
      <c r="L167" s="6"/>
      <c r="M167" s="9">
        <f>Assumptions!$F$18</f>
        <v>0.48</v>
      </c>
      <c r="N167" s="19" t="s">
        <v>63</v>
      </c>
      <c r="O167" s="15"/>
      <c r="P167" s="19"/>
      <c r="Q167" s="15"/>
      <c r="R167" s="15"/>
      <c r="S167" s="23"/>
      <c r="AD167" s="88"/>
    </row>
    <row r="168" spans="1:30" ht="11.1" customHeight="1" x14ac:dyDescent="0.25">
      <c r="A168" s="16">
        <f>D146*G147*0.3</f>
        <v>0</v>
      </c>
      <c r="B168" s="17" t="s">
        <v>31</v>
      </c>
      <c r="C168" s="24">
        <f>C151</f>
        <v>65</v>
      </c>
      <c r="D168" s="19" t="s">
        <v>66</v>
      </c>
      <c r="E168" s="15">
        <f>E151*C167</f>
        <v>840</v>
      </c>
      <c r="F168" s="19" t="s">
        <v>6</v>
      </c>
      <c r="G168" s="15"/>
      <c r="H168" s="15"/>
      <c r="I168" s="20">
        <f>A168*C168*E168</f>
        <v>0</v>
      </c>
      <c r="K168" s="16">
        <f>N146*Q147*0.3</f>
        <v>0</v>
      </c>
      <c r="L168" s="17" t="s">
        <v>31</v>
      </c>
      <c r="M168" s="24">
        <f>M151</f>
        <v>65</v>
      </c>
      <c r="N168" s="19" t="s">
        <v>66</v>
      </c>
      <c r="O168" s="15">
        <f>O151*M167</f>
        <v>888</v>
      </c>
      <c r="P168" s="19" t="s">
        <v>6</v>
      </c>
      <c r="Q168" s="15"/>
      <c r="R168" s="15"/>
      <c r="S168" s="20">
        <f>K168*M168*O168</f>
        <v>0</v>
      </c>
      <c r="AD168" s="88"/>
    </row>
    <row r="169" spans="1:30" ht="11.1" customHeight="1" x14ac:dyDescent="0.25">
      <c r="A169" s="16">
        <f>D146*G147*0.5</f>
        <v>0</v>
      </c>
      <c r="B169" s="17" t="s">
        <v>64</v>
      </c>
      <c r="C169" s="24">
        <f>C152</f>
        <v>75</v>
      </c>
      <c r="D169" s="19" t="s">
        <v>66</v>
      </c>
      <c r="E169" s="15">
        <f>E152*C167</f>
        <v>912</v>
      </c>
      <c r="F169" s="19" t="s">
        <v>6</v>
      </c>
      <c r="G169" s="15"/>
      <c r="H169" s="15"/>
      <c r="I169" s="20">
        <f>A169*C169*E169</f>
        <v>0</v>
      </c>
      <c r="K169" s="16">
        <f>N146*Q147*0.5</f>
        <v>0</v>
      </c>
      <c r="L169" s="17" t="s">
        <v>64</v>
      </c>
      <c r="M169" s="24">
        <f>M152</f>
        <v>75</v>
      </c>
      <c r="N169" s="19" t="s">
        <v>66</v>
      </c>
      <c r="O169" s="15">
        <f>O152*M167</f>
        <v>1080</v>
      </c>
      <c r="P169" s="19" t="s">
        <v>6</v>
      </c>
      <c r="Q169" s="15"/>
      <c r="R169" s="15"/>
      <c r="S169" s="20">
        <f>K169*M169*O169</f>
        <v>0</v>
      </c>
      <c r="AD169" s="88"/>
    </row>
    <row r="170" spans="1:30" ht="11.1" customHeight="1" x14ac:dyDescent="0.25">
      <c r="A170" s="16">
        <f>D146*G147*0.2</f>
        <v>0</v>
      </c>
      <c r="B170" s="17" t="s">
        <v>65</v>
      </c>
      <c r="C170" s="24">
        <f>C153</f>
        <v>90</v>
      </c>
      <c r="D170" s="19" t="s">
        <v>66</v>
      </c>
      <c r="E170" s="15">
        <f>E153*C167</f>
        <v>888</v>
      </c>
      <c r="F170" s="19" t="s">
        <v>6</v>
      </c>
      <c r="G170" s="15"/>
      <c r="H170" s="15"/>
      <c r="I170" s="20">
        <f>A170*C170*E170</f>
        <v>0</v>
      </c>
      <c r="K170" s="16">
        <f>N146*Q147*0.2</f>
        <v>0</v>
      </c>
      <c r="L170" s="17" t="s">
        <v>65</v>
      </c>
      <c r="M170" s="24">
        <f>M153</f>
        <v>90</v>
      </c>
      <c r="N170" s="19" t="s">
        <v>66</v>
      </c>
      <c r="O170" s="15">
        <f>O153*M167</f>
        <v>1056</v>
      </c>
      <c r="P170" s="19" t="s">
        <v>6</v>
      </c>
      <c r="Q170" s="15"/>
      <c r="R170" s="15"/>
      <c r="S170" s="20">
        <f>K170*M170*O170</f>
        <v>0</v>
      </c>
      <c r="AD170" s="88"/>
    </row>
    <row r="171" spans="1:30" ht="11.1" customHeight="1" x14ac:dyDescent="0.25">
      <c r="A171" s="28">
        <f>SUM(A151:A170)</f>
        <v>10</v>
      </c>
      <c r="B171" s="21" t="s">
        <v>67</v>
      </c>
      <c r="C171" s="13"/>
      <c r="D171" s="13"/>
      <c r="E171" s="13"/>
      <c r="F171" s="13"/>
      <c r="G171" s="13"/>
      <c r="H171" s="13"/>
      <c r="I171" s="22"/>
      <c r="K171" s="28">
        <f>SUM(K151:K170)</f>
        <v>10</v>
      </c>
      <c r="L171" s="21" t="s">
        <v>67</v>
      </c>
      <c r="M171" s="13"/>
      <c r="N171" s="13"/>
      <c r="O171" s="13"/>
      <c r="P171" s="13"/>
      <c r="Q171" s="13"/>
      <c r="R171" s="13"/>
      <c r="S171" s="22"/>
      <c r="AD171" s="88"/>
    </row>
    <row r="172" spans="1:30" ht="11.1" customHeight="1" x14ac:dyDescent="0.25">
      <c r="A172" s="12" t="s">
        <v>4</v>
      </c>
      <c r="B172" s="13"/>
      <c r="C172" s="13"/>
      <c r="D172" s="13"/>
      <c r="E172" s="13"/>
      <c r="F172" s="13"/>
      <c r="G172" s="13"/>
      <c r="H172" s="13"/>
      <c r="I172" s="29">
        <f>SUM(I151:I170)</f>
        <v>1545000</v>
      </c>
      <c r="K172" s="12" t="s">
        <v>4</v>
      </c>
      <c r="L172" s="13"/>
      <c r="M172" s="13"/>
      <c r="N172" s="13"/>
      <c r="O172" s="13"/>
      <c r="P172" s="13"/>
      <c r="Q172" s="13"/>
      <c r="R172" s="13"/>
      <c r="S172" s="29">
        <f>SUM(S151:S170)</f>
        <v>1833750</v>
      </c>
      <c r="AD172" s="88"/>
    </row>
    <row r="173" spans="1:30" ht="11.1" customHeight="1" x14ac:dyDescent="0.25">
      <c r="AD173" s="88"/>
    </row>
    <row r="174" spans="1:30" ht="11.1" customHeight="1" x14ac:dyDescent="0.25">
      <c r="A174" s="12" t="s">
        <v>8</v>
      </c>
      <c r="B174" s="13"/>
      <c r="C174" s="13"/>
      <c r="D174" s="13"/>
      <c r="E174" s="13"/>
      <c r="F174" s="13"/>
      <c r="G174" s="13"/>
      <c r="H174" s="13"/>
      <c r="I174" s="27"/>
      <c r="K174" s="12" t="s">
        <v>8</v>
      </c>
      <c r="L174" s="13"/>
      <c r="M174" s="13"/>
      <c r="N174" s="13"/>
      <c r="O174" s="13"/>
      <c r="P174" s="13"/>
      <c r="Q174" s="13"/>
      <c r="R174" s="13"/>
      <c r="S174" s="27"/>
      <c r="AD174" s="88"/>
    </row>
    <row r="175" spans="1:30" ht="11.1" customHeight="1" x14ac:dyDescent="0.25">
      <c r="A175" s="5"/>
      <c r="B175" s="17"/>
      <c r="C175" s="30"/>
      <c r="D175" s="19"/>
      <c r="E175" s="7"/>
      <c r="F175" s="19"/>
      <c r="G175" s="15"/>
      <c r="H175" s="15"/>
      <c r="I175" s="20"/>
      <c r="K175" s="5"/>
      <c r="L175" s="17"/>
      <c r="M175" s="30"/>
      <c r="N175" s="19"/>
      <c r="O175" s="7"/>
      <c r="P175" s="19"/>
      <c r="Q175" s="15"/>
      <c r="R175" s="15"/>
      <c r="S175" s="20"/>
      <c r="AD175" s="88"/>
    </row>
    <row r="176" spans="1:30" ht="11.1" customHeight="1" x14ac:dyDescent="0.25">
      <c r="A176" s="6"/>
      <c r="B176" s="17"/>
      <c r="C176" s="30"/>
      <c r="D176" s="19"/>
      <c r="E176" s="7"/>
      <c r="F176" s="19"/>
      <c r="G176" s="15"/>
      <c r="H176" s="15"/>
      <c r="I176" s="20"/>
      <c r="K176" s="6"/>
      <c r="L176" s="17"/>
      <c r="M176" s="30"/>
      <c r="N176" s="19"/>
      <c r="O176" s="7"/>
      <c r="P176" s="19"/>
      <c r="Q176" s="15"/>
      <c r="R176" s="15"/>
      <c r="S176" s="20"/>
      <c r="AD176" s="88"/>
    </row>
    <row r="177" spans="1:30" ht="11.1" customHeight="1" x14ac:dyDescent="0.25">
      <c r="A177" s="6"/>
      <c r="B177" s="17"/>
      <c r="C177" s="30"/>
      <c r="D177" s="19"/>
      <c r="E177" s="7"/>
      <c r="F177" s="19"/>
      <c r="G177" s="15"/>
      <c r="H177" s="15"/>
      <c r="I177" s="20"/>
      <c r="K177" s="6"/>
      <c r="L177" s="17"/>
      <c r="M177" s="30"/>
      <c r="N177" s="19"/>
      <c r="O177" s="7"/>
      <c r="P177" s="19"/>
      <c r="Q177" s="15"/>
      <c r="R177" s="15"/>
      <c r="S177" s="20"/>
      <c r="AD177" s="88"/>
    </row>
    <row r="178" spans="1:30" ht="11.1" customHeight="1" x14ac:dyDescent="0.25">
      <c r="A178" s="6"/>
      <c r="B178" s="17"/>
      <c r="C178" s="30"/>
      <c r="D178" s="19"/>
      <c r="E178" s="7"/>
      <c r="F178" s="19"/>
      <c r="G178" s="15"/>
      <c r="H178" s="15"/>
      <c r="I178" s="20"/>
      <c r="K178" s="6"/>
      <c r="L178" s="17"/>
      <c r="M178" s="30"/>
      <c r="N178" s="19"/>
      <c r="O178" s="7"/>
      <c r="P178" s="19"/>
      <c r="Q178" s="15"/>
      <c r="R178" s="15"/>
      <c r="S178" s="20"/>
      <c r="AD178" s="88"/>
    </row>
    <row r="179" spans="1:30" ht="11.1" customHeight="1" x14ac:dyDescent="0.25">
      <c r="A179" s="1"/>
      <c r="B179" s="17"/>
      <c r="C179" s="30"/>
      <c r="D179" s="19"/>
      <c r="E179" s="7"/>
      <c r="F179" s="19"/>
      <c r="G179" s="61"/>
      <c r="H179" s="62"/>
      <c r="I179" s="20"/>
      <c r="K179" s="1"/>
      <c r="L179" s="17"/>
      <c r="M179" s="30"/>
      <c r="N179" s="19"/>
      <c r="O179" s="7"/>
      <c r="P179" s="19"/>
      <c r="Q179" s="61"/>
      <c r="R179" s="62"/>
      <c r="S179" s="20"/>
      <c r="AD179" s="88"/>
    </row>
    <row r="180" spans="1:30" ht="11.1" customHeight="1" x14ac:dyDescent="0.25">
      <c r="A180" s="6"/>
      <c r="B180" s="6"/>
      <c r="C180" s="15"/>
      <c r="D180" s="31"/>
      <c r="E180" s="32"/>
      <c r="F180" s="19"/>
      <c r="G180" s="15"/>
      <c r="H180" s="15"/>
      <c r="I180" s="20"/>
      <c r="K180" s="6"/>
      <c r="L180" s="6"/>
      <c r="M180" s="15"/>
      <c r="N180" s="31"/>
      <c r="O180" s="32"/>
      <c r="P180" s="19"/>
      <c r="Q180" s="15"/>
      <c r="R180" s="15"/>
      <c r="S180" s="20"/>
      <c r="AD180" s="88"/>
    </row>
    <row r="181" spans="1:30" ht="11.1" customHeight="1" x14ac:dyDescent="0.25">
      <c r="A181" s="12" t="s">
        <v>10</v>
      </c>
      <c r="B181" s="13"/>
      <c r="C181" s="13"/>
      <c r="D181" s="21"/>
      <c r="E181" s="13"/>
      <c r="F181" s="21"/>
      <c r="G181" s="13"/>
      <c r="H181" s="13"/>
      <c r="I181" s="27"/>
      <c r="K181" s="12" t="s">
        <v>10</v>
      </c>
      <c r="L181" s="13"/>
      <c r="M181" s="13"/>
      <c r="N181" s="21"/>
      <c r="O181" s="13"/>
      <c r="P181" s="21"/>
      <c r="Q181" s="13"/>
      <c r="R181" s="13"/>
      <c r="S181" s="27"/>
      <c r="AD181" s="88"/>
    </row>
    <row r="182" spans="1:30" ht="11.1" customHeight="1" x14ac:dyDescent="0.25">
      <c r="A182" s="16">
        <f>A151+A158+A163+A168</f>
        <v>0</v>
      </c>
      <c r="B182" s="17" t="s">
        <v>31</v>
      </c>
      <c r="C182" s="15">
        <f>C151</f>
        <v>65</v>
      </c>
      <c r="D182" s="19" t="s">
        <v>66</v>
      </c>
      <c r="E182" s="120">
        <f>Assumptions!$G$22*Assumptions!$D$22</f>
        <v>1759.4999999999998</v>
      </c>
      <c r="F182" s="119" t="s">
        <v>6</v>
      </c>
      <c r="G182" s="138"/>
      <c r="H182" s="119"/>
      <c r="I182" s="121">
        <f>A182*C182*E182</f>
        <v>0</v>
      </c>
      <c r="K182" s="16">
        <f>K151+K158+K163+K168</f>
        <v>0</v>
      </c>
      <c r="L182" s="17" t="s">
        <v>31</v>
      </c>
      <c r="M182" s="15">
        <f>M151</f>
        <v>65</v>
      </c>
      <c r="N182" s="19" t="s">
        <v>66</v>
      </c>
      <c r="O182" s="120">
        <f>Assumptions!$G$22*Assumptions!$D$22</f>
        <v>1759.4999999999998</v>
      </c>
      <c r="P182" s="119" t="s">
        <v>6</v>
      </c>
      <c r="Q182" s="138"/>
      <c r="R182" s="119"/>
      <c r="S182" s="121">
        <f>K182*M182*O182</f>
        <v>0</v>
      </c>
      <c r="AD182" s="88"/>
    </row>
    <row r="183" spans="1:30" ht="11.1" customHeight="1" x14ac:dyDescent="0.25">
      <c r="A183" s="16">
        <f>A152+A159+A164+A169</f>
        <v>5</v>
      </c>
      <c r="B183" s="17" t="s">
        <v>74</v>
      </c>
      <c r="C183" s="15">
        <f>C152</f>
        <v>75</v>
      </c>
      <c r="D183" s="19" t="s">
        <v>66</v>
      </c>
      <c r="E183" s="7">
        <f>Assumptions!$G$23</f>
        <v>1044</v>
      </c>
      <c r="F183" s="19" t="s">
        <v>6</v>
      </c>
      <c r="G183" s="15"/>
      <c r="H183" s="15"/>
      <c r="I183" s="20">
        <f>A183*C183*E183</f>
        <v>391500</v>
      </c>
      <c r="K183" s="16">
        <f>K152+K159+K164+K169</f>
        <v>5</v>
      </c>
      <c r="L183" s="17" t="s">
        <v>74</v>
      </c>
      <c r="M183" s="15">
        <f>M152</f>
        <v>75</v>
      </c>
      <c r="N183" s="19" t="s">
        <v>66</v>
      </c>
      <c r="O183" s="7">
        <f>Assumptions!$G$23</f>
        <v>1044</v>
      </c>
      <c r="P183" s="19" t="s">
        <v>6</v>
      </c>
      <c r="Q183" s="15"/>
      <c r="R183" s="15"/>
      <c r="S183" s="20">
        <f>K183*M183*O183</f>
        <v>391500</v>
      </c>
      <c r="AD183" s="88"/>
    </row>
    <row r="184" spans="1:30" ht="11.1" customHeight="1" x14ac:dyDescent="0.25">
      <c r="A184" s="16">
        <f>A153+A160+A165+A170</f>
        <v>5</v>
      </c>
      <c r="B184" s="17" t="s">
        <v>75</v>
      </c>
      <c r="C184" s="15">
        <f>C153</f>
        <v>90</v>
      </c>
      <c r="D184" s="19" t="s">
        <v>7</v>
      </c>
      <c r="E184" s="7">
        <f>Assumptions!$G$24</f>
        <v>1044</v>
      </c>
      <c r="F184" s="19" t="s">
        <v>6</v>
      </c>
      <c r="G184" s="15"/>
      <c r="H184" s="15"/>
      <c r="I184" s="20">
        <f>A184*C184*E184</f>
        <v>469800</v>
      </c>
      <c r="K184" s="16">
        <f>K153+K160+K165+K170</f>
        <v>5</v>
      </c>
      <c r="L184" s="17" t="s">
        <v>75</v>
      </c>
      <c r="M184" s="15">
        <f>M153</f>
        <v>90</v>
      </c>
      <c r="N184" s="19" t="s">
        <v>7</v>
      </c>
      <c r="O184" s="7">
        <f>Assumptions!$G$24</f>
        <v>1044</v>
      </c>
      <c r="P184" s="19" t="s">
        <v>6</v>
      </c>
      <c r="Q184" s="15"/>
      <c r="R184" s="15"/>
      <c r="S184" s="20">
        <f>K184*M184*O184</f>
        <v>469800</v>
      </c>
      <c r="AD184" s="88"/>
    </row>
    <row r="185" spans="1:30" ht="11.1" customHeight="1" x14ac:dyDescent="0.25">
      <c r="A185" s="16">
        <f>A154</f>
        <v>0</v>
      </c>
      <c r="B185" s="17" t="s">
        <v>76</v>
      </c>
      <c r="C185" s="15">
        <f>C154</f>
        <v>120</v>
      </c>
      <c r="D185" s="19" t="s">
        <v>5</v>
      </c>
      <c r="E185" s="7">
        <f>Assumptions!$G$25</f>
        <v>1044</v>
      </c>
      <c r="F185" s="19" t="s">
        <v>6</v>
      </c>
      <c r="G185" s="15"/>
      <c r="H185" s="15"/>
      <c r="I185" s="20">
        <f>A185*C185*E185</f>
        <v>0</v>
      </c>
      <c r="K185" s="16">
        <f>K154</f>
        <v>0</v>
      </c>
      <c r="L185" s="17" t="s">
        <v>76</v>
      </c>
      <c r="M185" s="15">
        <f>M154</f>
        <v>120</v>
      </c>
      <c r="N185" s="19" t="s">
        <v>5</v>
      </c>
      <c r="O185" s="7">
        <f>Assumptions!$G$25</f>
        <v>1044</v>
      </c>
      <c r="P185" s="19" t="s">
        <v>6</v>
      </c>
      <c r="Q185" s="15"/>
      <c r="R185" s="15"/>
      <c r="S185" s="20">
        <f>K185*M185*O185</f>
        <v>0</v>
      </c>
      <c r="AD185" s="88"/>
    </row>
    <row r="186" spans="1:30" ht="11.1" customHeight="1" x14ac:dyDescent="0.25">
      <c r="A186" s="16">
        <f>A155</f>
        <v>0</v>
      </c>
      <c r="B186" s="17" t="s">
        <v>77</v>
      </c>
      <c r="C186" s="15">
        <f>C155</f>
        <v>150</v>
      </c>
      <c r="D186" s="19" t="s">
        <v>7</v>
      </c>
      <c r="E186" s="7">
        <f>Assumptions!$G$26</f>
        <v>1044</v>
      </c>
      <c r="F186" s="19" t="s">
        <v>6</v>
      </c>
      <c r="G186" s="15"/>
      <c r="H186" s="15"/>
      <c r="I186" s="20">
        <f>A186*C186*E186</f>
        <v>0</v>
      </c>
      <c r="K186" s="16">
        <f>K155</f>
        <v>0</v>
      </c>
      <c r="L186" s="17" t="s">
        <v>77</v>
      </c>
      <c r="M186" s="15">
        <f>M155</f>
        <v>150</v>
      </c>
      <c r="N186" s="19" t="s">
        <v>7</v>
      </c>
      <c r="O186" s="7">
        <f>Assumptions!$G$26</f>
        <v>1044</v>
      </c>
      <c r="P186" s="19" t="s">
        <v>6</v>
      </c>
      <c r="Q186" s="15"/>
      <c r="R186" s="15"/>
      <c r="S186" s="20">
        <f>K186*M186*O186</f>
        <v>0</v>
      </c>
      <c r="AD186" s="88"/>
    </row>
    <row r="187" spans="1:30" ht="11.1" customHeight="1" x14ac:dyDescent="0.25">
      <c r="A187" s="25">
        <f>SUM(A182:A186)</f>
        <v>10</v>
      </c>
      <c r="B187" s="13"/>
      <c r="C187" s="33">
        <f>SUM(A182*C182*G182)+(A183*C183)+(A184*C184)+(A185*C185)+(A186*C186)</f>
        <v>825</v>
      </c>
      <c r="D187" s="21" t="s">
        <v>78</v>
      </c>
      <c r="E187" s="13"/>
      <c r="F187" s="21"/>
      <c r="G187" s="13"/>
      <c r="H187" s="13"/>
      <c r="I187" s="27"/>
      <c r="K187" s="25">
        <f>SUM(K182:K186)</f>
        <v>10</v>
      </c>
      <c r="L187" s="13"/>
      <c r="M187" s="33">
        <f>SUM(K182*M182*Q182)+(K183*M183)+(K184*M184)+(K185*M185)+(K186*M186)</f>
        <v>825</v>
      </c>
      <c r="N187" s="21" t="s">
        <v>78</v>
      </c>
      <c r="O187" s="13"/>
      <c r="P187" s="21"/>
      <c r="Q187" s="13"/>
      <c r="R187" s="13"/>
      <c r="S187" s="27"/>
      <c r="AD187" s="88"/>
    </row>
    <row r="188" spans="1:30" ht="11.1" customHeight="1" x14ac:dyDescent="0.25">
      <c r="A188" s="6"/>
      <c r="B188" s="1"/>
      <c r="E188" s="40"/>
      <c r="F188" s="19"/>
      <c r="I188" s="20"/>
      <c r="K188" s="6"/>
      <c r="L188" s="1"/>
      <c r="O188" s="40"/>
      <c r="P188" s="19"/>
      <c r="S188" s="20"/>
      <c r="AD188" s="88"/>
    </row>
    <row r="189" spans="1:30" ht="11.1" customHeight="1" x14ac:dyDescent="0.25">
      <c r="A189" s="6" t="s">
        <v>87</v>
      </c>
      <c r="B189" s="6"/>
      <c r="C189" s="15"/>
      <c r="D189" s="15"/>
      <c r="E189" s="42">
        <f>Assumptions!$E$41</f>
        <v>0.08</v>
      </c>
      <c r="F189" s="19" t="s">
        <v>13</v>
      </c>
      <c r="G189" s="15"/>
      <c r="H189" s="15"/>
      <c r="I189" s="20">
        <f>SUM(I182:I186)*E189</f>
        <v>68904</v>
      </c>
      <c r="K189" s="6" t="s">
        <v>87</v>
      </c>
      <c r="L189" s="6"/>
      <c r="M189" s="15"/>
      <c r="N189" s="15"/>
      <c r="O189" s="42">
        <f>Assumptions!$E$41</f>
        <v>0.08</v>
      </c>
      <c r="P189" s="19" t="s">
        <v>13</v>
      </c>
      <c r="Q189" s="15"/>
      <c r="R189" s="15"/>
      <c r="S189" s="20">
        <f>SUM(S182:S186)*O189</f>
        <v>68904</v>
      </c>
      <c r="AD189" s="88"/>
    </row>
    <row r="190" spans="1:30" ht="11.1" customHeight="1" x14ac:dyDescent="0.25">
      <c r="A190" s="6" t="s">
        <v>14</v>
      </c>
      <c r="B190" s="6"/>
      <c r="C190" s="15"/>
      <c r="D190" s="15"/>
      <c r="E190" s="42">
        <f>Assumptions!$E$42</f>
        <v>5.0000000000000001E-3</v>
      </c>
      <c r="F190" s="19" t="s">
        <v>15</v>
      </c>
      <c r="G190" s="15"/>
      <c r="H190" s="15"/>
      <c r="I190" s="20">
        <f>I172*E190</f>
        <v>7725</v>
      </c>
      <c r="K190" s="6" t="s">
        <v>14</v>
      </c>
      <c r="L190" s="6"/>
      <c r="M190" s="15"/>
      <c r="N190" s="15"/>
      <c r="O190" s="42">
        <f>Assumptions!$E$42</f>
        <v>5.0000000000000001E-3</v>
      </c>
      <c r="P190" s="19" t="s">
        <v>15</v>
      </c>
      <c r="Q190" s="15"/>
      <c r="R190" s="15"/>
      <c r="S190" s="20">
        <f>S172*O190</f>
        <v>9168.75</v>
      </c>
      <c r="AD190" s="88"/>
    </row>
    <row r="191" spans="1:30" ht="11.1" customHeight="1" x14ac:dyDescent="0.25">
      <c r="A191" s="6" t="s">
        <v>16</v>
      </c>
      <c r="B191" s="6"/>
      <c r="C191" s="15"/>
      <c r="D191" s="15"/>
      <c r="E191" s="42">
        <f>Assumptions!$E$43</f>
        <v>1.0999999999999999E-2</v>
      </c>
      <c r="F191" s="19" t="s">
        <v>13</v>
      </c>
      <c r="G191" s="15"/>
      <c r="H191" s="15"/>
      <c r="I191" s="20">
        <f>SUM(I182:I186)*E191</f>
        <v>9474.2999999999993</v>
      </c>
      <c r="K191" s="6" t="s">
        <v>16</v>
      </c>
      <c r="L191" s="6"/>
      <c r="M191" s="15"/>
      <c r="N191" s="15"/>
      <c r="O191" s="42">
        <f>Assumptions!$E$43</f>
        <v>1.0999999999999999E-2</v>
      </c>
      <c r="P191" s="19" t="s">
        <v>13</v>
      </c>
      <c r="Q191" s="15"/>
      <c r="R191" s="15"/>
      <c r="S191" s="20">
        <f>SUM(S182:S186)*O191</f>
        <v>9474.2999999999993</v>
      </c>
      <c r="AD191" s="88"/>
    </row>
    <row r="192" spans="1:30" ht="11.1" customHeight="1" x14ac:dyDescent="0.25">
      <c r="A192" s="6" t="s">
        <v>17</v>
      </c>
      <c r="B192" s="6"/>
      <c r="C192" s="15"/>
      <c r="D192" s="15"/>
      <c r="E192" s="42">
        <f>Assumptions!$E$44</f>
        <v>0.02</v>
      </c>
      <c r="F192" s="19" t="s">
        <v>45</v>
      </c>
      <c r="G192" s="15"/>
      <c r="H192" s="15"/>
      <c r="I192" s="20">
        <f>SUM(I151:I155)*E192</f>
        <v>30900</v>
      </c>
      <c r="K192" s="6" t="s">
        <v>17</v>
      </c>
      <c r="L192" s="6"/>
      <c r="M192" s="15"/>
      <c r="N192" s="15"/>
      <c r="O192" s="42">
        <f>Assumptions!$E$44</f>
        <v>0.02</v>
      </c>
      <c r="P192" s="19" t="s">
        <v>45</v>
      </c>
      <c r="Q192" s="15"/>
      <c r="R192" s="15"/>
      <c r="S192" s="20">
        <f>SUM(S151:S155)*O192</f>
        <v>36675</v>
      </c>
      <c r="AD192" s="88"/>
    </row>
    <row r="193" spans="1:30" ht="11.1" customHeight="1" x14ac:dyDescent="0.25">
      <c r="A193" s="6" t="s">
        <v>18</v>
      </c>
      <c r="B193" s="6"/>
      <c r="C193" s="34"/>
      <c r="D193" s="15"/>
      <c r="E193" s="42">
        <f>Assumptions!$E$45</f>
        <v>0.05</v>
      </c>
      <c r="F193" s="19" t="s">
        <v>13</v>
      </c>
      <c r="G193" s="15"/>
      <c r="H193" s="15"/>
      <c r="I193" s="20">
        <f>SUM(I182:I188)*E193</f>
        <v>43065</v>
      </c>
      <c r="K193" s="6" t="s">
        <v>18</v>
      </c>
      <c r="L193" s="6"/>
      <c r="M193" s="34"/>
      <c r="N193" s="15"/>
      <c r="O193" s="42">
        <f>Assumptions!$E$45</f>
        <v>0.05</v>
      </c>
      <c r="P193" s="19" t="s">
        <v>13</v>
      </c>
      <c r="Q193" s="15"/>
      <c r="R193" s="15"/>
      <c r="S193" s="20">
        <f>SUM(S182:S188)*O193</f>
        <v>43065</v>
      </c>
      <c r="AD193" s="88"/>
    </row>
    <row r="194" spans="1:30" ht="11.1" customHeight="1" x14ac:dyDescent="0.25">
      <c r="A194" s="6"/>
      <c r="B194" s="1"/>
      <c r="E194" s="43"/>
      <c r="F194" s="19"/>
      <c r="I194" s="23"/>
      <c r="K194" s="6"/>
      <c r="L194" s="1"/>
      <c r="O194" s="43"/>
      <c r="P194" s="19"/>
      <c r="S194" s="23"/>
      <c r="AD194" s="88"/>
    </row>
    <row r="195" spans="1:30" ht="11.1" customHeight="1" x14ac:dyDescent="0.25">
      <c r="A195" s="6" t="s">
        <v>89</v>
      </c>
      <c r="B195" s="6"/>
      <c r="C195" s="32">
        <f>Assumptions!$C$47</f>
        <v>0.05</v>
      </c>
      <c r="D195" s="41">
        <f>Assumptions!$D$47</f>
        <v>12</v>
      </c>
      <c r="E195" s="19" t="s">
        <v>21</v>
      </c>
      <c r="F195" s="15"/>
      <c r="G195" s="40">
        <f>Assumptions!$G$47</f>
        <v>6</v>
      </c>
      <c r="H195" s="19" t="s">
        <v>79</v>
      </c>
      <c r="I195" s="20">
        <f>(((SUM(I175:I180)*POWER((1+C195/12),((D195+G195)/12)*12))-SUM(I175:I180))      +           ((((SUM(I182:I194)*POWER((1+C195/12),((D195+G195)/12)*12))-SUM(I182:I194))*0.5)))</f>
        <v>39688.437127625686</v>
      </c>
      <c r="K195" s="6" t="s">
        <v>89</v>
      </c>
      <c r="L195" s="6"/>
      <c r="M195" s="32">
        <f>Assumptions!$C$47</f>
        <v>0.05</v>
      </c>
      <c r="N195" s="41">
        <f>Assumptions!$D$47</f>
        <v>12</v>
      </c>
      <c r="O195" s="19" t="s">
        <v>21</v>
      </c>
      <c r="P195" s="15"/>
      <c r="Q195" s="40">
        <f>Assumptions!$G$47</f>
        <v>6</v>
      </c>
      <c r="R195" s="19" t="s">
        <v>79</v>
      </c>
      <c r="S195" s="20">
        <f>(((SUM(S175:S180)*POWER((1+M195/12),((N195+Q195)/12)*12))-SUM(S175:S180))      +           ((((SUM(S182:S194)*POWER((1+M195/12),((N195+Q195)/12)*12))-SUM(S182:S194))*0.5)))</f>
        <v>39968.944076504908</v>
      </c>
      <c r="AD195" s="88"/>
    </row>
    <row r="196" spans="1:30" ht="11.1" customHeight="1" x14ac:dyDescent="0.25">
      <c r="A196" s="6" t="s">
        <v>22</v>
      </c>
      <c r="B196" s="6"/>
      <c r="C196" s="32">
        <f>Assumptions!$C$48</f>
        <v>0.01</v>
      </c>
      <c r="D196" s="19" t="s">
        <v>23</v>
      </c>
      <c r="E196" s="15"/>
      <c r="F196" s="15"/>
      <c r="G196" s="15"/>
      <c r="H196" s="15"/>
      <c r="I196" s="20">
        <f>SUM(I175:I193)*C196</f>
        <v>10213.683000000001</v>
      </c>
      <c r="K196" s="6" t="s">
        <v>22</v>
      </c>
      <c r="L196" s="6"/>
      <c r="M196" s="32">
        <f>Assumptions!$C$48</f>
        <v>0.01</v>
      </c>
      <c r="N196" s="19" t="s">
        <v>23</v>
      </c>
      <c r="O196" s="15"/>
      <c r="P196" s="15"/>
      <c r="Q196" s="15"/>
      <c r="R196" s="15"/>
      <c r="S196" s="20">
        <f>SUM(S175:S193)*M196</f>
        <v>10285.870500000001</v>
      </c>
      <c r="AD196" s="88"/>
    </row>
    <row r="197" spans="1:30" ht="11.1" customHeight="1" x14ac:dyDescent="0.25">
      <c r="A197" s="6" t="s">
        <v>24</v>
      </c>
      <c r="B197" s="6"/>
      <c r="C197" s="61" t="s">
        <v>104</v>
      </c>
      <c r="D197" s="32">
        <f>Assumptions!$D$49</f>
        <v>0.2</v>
      </c>
      <c r="E197" s="19" t="s">
        <v>25</v>
      </c>
      <c r="I197" s="20">
        <f>SUM(I151:I155)*D197+SUM(I158:I170)*G197</f>
        <v>309000</v>
      </c>
      <c r="K197" s="6" t="s">
        <v>24</v>
      </c>
      <c r="L197" s="6"/>
      <c r="M197" s="61" t="s">
        <v>104</v>
      </c>
      <c r="N197" s="32">
        <f>Assumptions!$D$49</f>
        <v>0.2</v>
      </c>
      <c r="O197" s="19" t="s">
        <v>25</v>
      </c>
      <c r="S197" s="20">
        <f>SUM(S151:S155)*N197+SUM(S158:S170)*Q197</f>
        <v>366750</v>
      </c>
      <c r="AD197" s="88"/>
    </row>
    <row r="198" spans="1:30" ht="11.1" customHeight="1" x14ac:dyDescent="0.25">
      <c r="A198" s="13"/>
      <c r="B198" s="13"/>
      <c r="C198" s="13"/>
      <c r="D198" s="13"/>
      <c r="E198" s="13"/>
      <c r="F198" s="13"/>
      <c r="G198" s="13"/>
      <c r="H198" s="13"/>
      <c r="I198" s="27"/>
      <c r="K198" s="13"/>
      <c r="L198" s="13"/>
      <c r="M198" s="13"/>
      <c r="N198" s="13"/>
      <c r="O198" s="13"/>
      <c r="P198" s="13"/>
      <c r="Q198" s="13"/>
      <c r="R198" s="13"/>
      <c r="S198" s="27"/>
      <c r="AD198" s="88"/>
    </row>
    <row r="199" spans="1:30" ht="11.1" customHeight="1" x14ac:dyDescent="0.25">
      <c r="A199" s="12" t="s">
        <v>26</v>
      </c>
      <c r="B199" s="13"/>
      <c r="C199" s="13"/>
      <c r="D199" s="13"/>
      <c r="E199" s="13"/>
      <c r="F199" s="13"/>
      <c r="G199" s="13"/>
      <c r="H199" s="13"/>
      <c r="I199" s="29">
        <f>SUM(I175:I198)</f>
        <v>1380270.4201276258</v>
      </c>
      <c r="K199" s="12" t="s">
        <v>26</v>
      </c>
      <c r="L199" s="13"/>
      <c r="M199" s="13"/>
      <c r="N199" s="13"/>
      <c r="O199" s="13"/>
      <c r="P199" s="13"/>
      <c r="Q199" s="13"/>
      <c r="R199" s="13"/>
      <c r="S199" s="29">
        <f>SUM(S175:S198)</f>
        <v>1445591.8645765048</v>
      </c>
      <c r="AD199" s="88"/>
    </row>
    <row r="200" spans="1:30" ht="11.1" customHeight="1" x14ac:dyDescent="0.25">
      <c r="A200" s="15"/>
      <c r="B200" s="15"/>
      <c r="C200" s="15"/>
      <c r="D200" s="15"/>
      <c r="E200" s="15"/>
      <c r="F200" s="15"/>
      <c r="G200" s="15"/>
      <c r="H200" s="15"/>
      <c r="I200" s="35"/>
      <c r="K200" s="15"/>
      <c r="L200" s="15"/>
      <c r="M200" s="15"/>
      <c r="N200" s="15"/>
      <c r="O200" s="15"/>
      <c r="P200" s="15"/>
      <c r="Q200" s="15"/>
      <c r="R200" s="15"/>
      <c r="S200" s="35"/>
      <c r="AD200" s="88"/>
    </row>
    <row r="201" spans="1:30" ht="11.1" customHeight="1" x14ac:dyDescent="0.25">
      <c r="A201" s="36" t="s">
        <v>107</v>
      </c>
      <c r="B201" s="37"/>
      <c r="C201" s="37"/>
      <c r="D201" s="37"/>
      <c r="E201" s="37"/>
      <c r="F201" s="37"/>
      <c r="G201" s="37"/>
      <c r="H201" s="37"/>
      <c r="I201" s="38">
        <f>I172-I199</f>
        <v>164729.57987237419</v>
      </c>
      <c r="K201" s="36" t="s">
        <v>107</v>
      </c>
      <c r="L201" s="37"/>
      <c r="M201" s="37"/>
      <c r="N201" s="37"/>
      <c r="O201" s="37"/>
      <c r="P201" s="37"/>
      <c r="Q201" s="37"/>
      <c r="R201" s="37"/>
      <c r="S201" s="38">
        <f>S172-S199</f>
        <v>388158.1354234952</v>
      </c>
      <c r="AD201" s="88"/>
    </row>
    <row r="202" spans="1:30" ht="11.1" customHeight="1" x14ac:dyDescent="0.25">
      <c r="A202" s="36" t="s">
        <v>108</v>
      </c>
      <c r="B202" s="37"/>
      <c r="C202" s="37"/>
      <c r="D202" s="37"/>
      <c r="E202" s="37"/>
      <c r="F202" s="37"/>
      <c r="G202" s="37"/>
      <c r="H202" s="37"/>
      <c r="I202" s="38">
        <f>I201/F145</f>
        <v>614990.43152353028</v>
      </c>
      <c r="K202" s="36" t="s">
        <v>108</v>
      </c>
      <c r="L202" s="37"/>
      <c r="M202" s="37"/>
      <c r="N202" s="37"/>
      <c r="O202" s="37"/>
      <c r="P202" s="37"/>
      <c r="Q202" s="37"/>
      <c r="R202" s="37"/>
      <c r="S202" s="38">
        <f>S201/P145</f>
        <v>1449123.7055810487</v>
      </c>
      <c r="AD202" s="88"/>
    </row>
    <row r="203" spans="1:30" ht="11.1" customHeight="1" x14ac:dyDescent="0.25"/>
    <row r="204" spans="1:30" ht="11.1" customHeight="1" x14ac:dyDescent="0.25"/>
    <row r="205" spans="1:30" ht="11.1" customHeight="1" x14ac:dyDescent="0.25"/>
    <row r="206" spans="1:30" ht="11.1" customHeight="1" x14ac:dyDescent="0.25"/>
    <row r="207" spans="1:30" ht="11.1" customHeight="1" x14ac:dyDescent="0.25"/>
    <row r="208" spans="1:30" ht="11.1" customHeight="1" x14ac:dyDescent="0.25"/>
    <row r="209" ht="11.1" customHeight="1" x14ac:dyDescent="0.25"/>
    <row r="210" ht="11.1" customHeight="1" x14ac:dyDescent="0.25"/>
    <row r="211" ht="11.1" customHeight="1" x14ac:dyDescent="0.25"/>
    <row r="212" ht="11.1" customHeight="1" x14ac:dyDescent="0.25"/>
    <row r="213" ht="11.1" customHeight="1" x14ac:dyDescent="0.25"/>
    <row r="214" ht="11.1" customHeight="1" x14ac:dyDescent="0.25"/>
    <row r="215" ht="11.1" customHeight="1" x14ac:dyDescent="0.25"/>
    <row r="216" ht="11.1" customHeight="1" x14ac:dyDescent="0.25"/>
    <row r="217" ht="11.1" customHeight="1" x14ac:dyDescent="0.25"/>
    <row r="218" ht="11.1" customHeight="1" x14ac:dyDescent="0.25"/>
    <row r="219" ht="11.1" customHeight="1" x14ac:dyDescent="0.25"/>
    <row r="220" ht="11.1" customHeight="1" x14ac:dyDescent="0.25"/>
    <row r="221" ht="11.1" customHeight="1" x14ac:dyDescent="0.25"/>
    <row r="222" ht="11.1" customHeight="1" x14ac:dyDescent="0.25"/>
    <row r="223" ht="11.1" customHeight="1" x14ac:dyDescent="0.25"/>
    <row r="224" ht="11.1" customHeight="1" x14ac:dyDescent="0.25"/>
    <row r="225" ht="11.1" customHeight="1" x14ac:dyDescent="0.25"/>
    <row r="226" ht="11.1" customHeight="1" x14ac:dyDescent="0.25"/>
    <row r="227" ht="11.1" customHeight="1" x14ac:dyDescent="0.25"/>
    <row r="228" ht="11.1" customHeight="1" x14ac:dyDescent="0.25"/>
    <row r="229" ht="11.1" customHeight="1" x14ac:dyDescent="0.25"/>
    <row r="230" ht="11.1" customHeight="1" x14ac:dyDescent="0.25"/>
    <row r="231" ht="11.1" customHeight="1" x14ac:dyDescent="0.25"/>
    <row r="232" ht="11.1" customHeight="1" x14ac:dyDescent="0.25"/>
    <row r="233" ht="11.1" customHeight="1" x14ac:dyDescent="0.25"/>
    <row r="234" ht="11.1" customHeight="1" x14ac:dyDescent="0.25"/>
    <row r="235" ht="11.1" customHeight="1" x14ac:dyDescent="0.25"/>
    <row r="236" ht="11.1" customHeight="1" x14ac:dyDescent="0.25"/>
    <row r="237" ht="11.1" customHeight="1" x14ac:dyDescent="0.25"/>
    <row r="238" ht="11.1" customHeight="1" x14ac:dyDescent="0.25"/>
    <row r="239" ht="11.1" customHeight="1" x14ac:dyDescent="0.25"/>
    <row r="240" ht="11.1" customHeight="1" x14ac:dyDescent="0.25"/>
    <row r="241" ht="11.1" customHeight="1" x14ac:dyDescent="0.25"/>
    <row r="242" ht="11.1" customHeight="1" x14ac:dyDescent="0.25"/>
    <row r="243" ht="11.1" customHeight="1" x14ac:dyDescent="0.25"/>
    <row r="244" ht="11.1" customHeight="1" x14ac:dyDescent="0.25"/>
    <row r="245" ht="11.1" customHeight="1" x14ac:dyDescent="0.25"/>
    <row r="246" ht="11.1" customHeight="1" x14ac:dyDescent="0.25"/>
    <row r="247" ht="11.1" customHeight="1" x14ac:dyDescent="0.25"/>
    <row r="248" ht="11.1" customHeight="1" x14ac:dyDescent="0.25"/>
    <row r="249" ht="11.1" customHeight="1" x14ac:dyDescent="0.25"/>
    <row r="250" ht="11.1" customHeight="1" x14ac:dyDescent="0.25"/>
    <row r="251" ht="11.1" customHeight="1" x14ac:dyDescent="0.25"/>
    <row r="252" ht="11.1" customHeight="1" x14ac:dyDescent="0.25"/>
    <row r="253" ht="11.1" customHeight="1" x14ac:dyDescent="0.25"/>
    <row r="254" ht="11.1" customHeight="1" x14ac:dyDescent="0.25"/>
    <row r="255" ht="11.1" customHeight="1" x14ac:dyDescent="0.25"/>
    <row r="256" ht="11.1" customHeight="1" x14ac:dyDescent="0.25"/>
    <row r="257" ht="11.1" customHeight="1" x14ac:dyDescent="0.25"/>
    <row r="258" ht="11.1" customHeight="1" x14ac:dyDescent="0.25"/>
    <row r="259" ht="11.1" customHeight="1" x14ac:dyDescent="0.25"/>
    <row r="260" ht="11.1" customHeight="1" x14ac:dyDescent="0.25"/>
    <row r="261" ht="11.1" customHeight="1" x14ac:dyDescent="0.25"/>
    <row r="262" ht="11.1" customHeight="1" x14ac:dyDescent="0.25"/>
    <row r="263" ht="11.1" customHeight="1" x14ac:dyDescent="0.25"/>
    <row r="264" ht="11.1" customHeight="1" x14ac:dyDescent="0.25"/>
    <row r="265" ht="11.1" customHeight="1" x14ac:dyDescent="0.25"/>
    <row r="266" ht="11.1" customHeight="1" x14ac:dyDescent="0.25"/>
    <row r="267" ht="11.1" customHeight="1" x14ac:dyDescent="0.25"/>
    <row r="268" ht="11.1" customHeight="1" x14ac:dyDescent="0.25"/>
    <row r="269" ht="11.1" customHeight="1" x14ac:dyDescent="0.25"/>
    <row r="270" ht="11.1" customHeight="1" x14ac:dyDescent="0.25"/>
    <row r="271" ht="11.1" customHeight="1" x14ac:dyDescent="0.25"/>
    <row r="272" ht="11.1" customHeight="1" x14ac:dyDescent="0.25"/>
    <row r="273" ht="11.1" customHeight="1" x14ac:dyDescent="0.25"/>
    <row r="274" ht="11.1" customHeight="1" x14ac:dyDescent="0.25"/>
    <row r="275" ht="11.1" customHeight="1" x14ac:dyDescent="0.25"/>
    <row r="276" ht="11.1" customHeight="1" x14ac:dyDescent="0.25"/>
    <row r="277" ht="11.1" customHeight="1" x14ac:dyDescent="0.25"/>
    <row r="278" ht="11.1" customHeight="1" x14ac:dyDescent="0.25"/>
    <row r="279" ht="11.1" customHeight="1" x14ac:dyDescent="0.25"/>
    <row r="280" ht="11.1" customHeight="1" x14ac:dyDescent="0.25"/>
    <row r="281" ht="11.1" customHeight="1" x14ac:dyDescent="0.25"/>
    <row r="282" ht="11.1" customHeight="1" x14ac:dyDescent="0.25"/>
    <row r="283" ht="11.1" customHeight="1" x14ac:dyDescent="0.25"/>
    <row r="284" ht="11.1" customHeight="1" x14ac:dyDescent="0.25"/>
    <row r="285" ht="11.1" customHeight="1" x14ac:dyDescent="0.25"/>
    <row r="286" ht="11.1" customHeight="1" x14ac:dyDescent="0.25"/>
    <row r="287" ht="11.1" customHeight="1" x14ac:dyDescent="0.25"/>
    <row r="288" ht="11.1" customHeight="1" x14ac:dyDescent="0.25"/>
    <row r="289" ht="11.1" customHeight="1" x14ac:dyDescent="0.25"/>
    <row r="290" ht="11.1" customHeight="1" x14ac:dyDescent="0.25"/>
    <row r="291" ht="11.1" customHeight="1" x14ac:dyDescent="0.25"/>
    <row r="292" ht="11.1" customHeight="1" x14ac:dyDescent="0.25"/>
    <row r="293" ht="11.1" customHeight="1" x14ac:dyDescent="0.25"/>
    <row r="294" ht="11.1" customHeight="1" x14ac:dyDescent="0.25"/>
    <row r="295" ht="11.1" customHeight="1" x14ac:dyDescent="0.25"/>
    <row r="296" ht="11.1" customHeight="1" x14ac:dyDescent="0.25"/>
    <row r="297" ht="11.1" customHeight="1" x14ac:dyDescent="0.25"/>
    <row r="298" ht="11.1" customHeight="1" x14ac:dyDescent="0.25"/>
    <row r="299" ht="11.1" customHeight="1" x14ac:dyDescent="0.25"/>
    <row r="300" ht="11.1" customHeight="1" x14ac:dyDescent="0.25"/>
    <row r="301" ht="11.1" customHeight="1" x14ac:dyDescent="0.25"/>
    <row r="302" ht="11.1" customHeight="1" x14ac:dyDescent="0.25"/>
    <row r="303" ht="11.1" customHeight="1" x14ac:dyDescent="0.25"/>
    <row r="304" ht="11.1" customHeight="1" x14ac:dyDescent="0.25"/>
    <row r="305" ht="11.1" customHeight="1" x14ac:dyDescent="0.25"/>
    <row r="306" ht="11.1" customHeight="1" x14ac:dyDescent="0.25"/>
    <row r="307" ht="11.1" customHeight="1" x14ac:dyDescent="0.25"/>
    <row r="308" ht="11.1" customHeight="1" x14ac:dyDescent="0.25"/>
    <row r="309" ht="11.1" customHeight="1" x14ac:dyDescent="0.25"/>
    <row r="310" ht="11.1" customHeight="1" x14ac:dyDescent="0.25"/>
    <row r="311" ht="11.1" customHeight="1" x14ac:dyDescent="0.25"/>
    <row r="312" ht="11.1" customHeight="1" x14ac:dyDescent="0.25"/>
    <row r="313" ht="11.1" customHeight="1" x14ac:dyDescent="0.25"/>
    <row r="314" ht="11.1" customHeight="1" x14ac:dyDescent="0.25"/>
    <row r="315" ht="11.1" customHeight="1" x14ac:dyDescent="0.25"/>
    <row r="316" ht="11.1" customHeight="1" x14ac:dyDescent="0.25"/>
    <row r="317" ht="11.1" customHeight="1" x14ac:dyDescent="0.25"/>
    <row r="318" ht="11.1" customHeight="1" x14ac:dyDescent="0.25"/>
    <row r="319" ht="11.1" customHeight="1" x14ac:dyDescent="0.25"/>
    <row r="320" ht="11.1" customHeight="1" x14ac:dyDescent="0.25"/>
    <row r="321" ht="11.1" customHeight="1" x14ac:dyDescent="0.25"/>
    <row r="322" ht="11.1" customHeight="1" x14ac:dyDescent="0.25"/>
    <row r="323" ht="11.1" customHeight="1" x14ac:dyDescent="0.25"/>
    <row r="324" ht="11.1" customHeight="1" x14ac:dyDescent="0.25"/>
    <row r="325" ht="11.1" customHeight="1" x14ac:dyDescent="0.25"/>
    <row r="326" ht="11.1" customHeight="1" x14ac:dyDescent="0.25"/>
    <row r="327" ht="11.1" customHeight="1" x14ac:dyDescent="0.25"/>
    <row r="328" ht="11.1" customHeight="1" x14ac:dyDescent="0.25"/>
    <row r="329" ht="11.1" customHeight="1" x14ac:dyDescent="0.25"/>
    <row r="330" ht="11.1" customHeight="1" x14ac:dyDescent="0.25"/>
    <row r="331" ht="11.1" customHeight="1" x14ac:dyDescent="0.25"/>
    <row r="332" ht="11.1" customHeight="1" x14ac:dyDescent="0.25"/>
    <row r="333" ht="11.1" customHeight="1" x14ac:dyDescent="0.25"/>
    <row r="334" ht="11.1" customHeight="1" x14ac:dyDescent="0.25"/>
    <row r="335" ht="11.1" customHeight="1" x14ac:dyDescent="0.25"/>
    <row r="336" ht="11.1" customHeight="1" x14ac:dyDescent="0.25"/>
    <row r="337" ht="11.1" customHeight="1" x14ac:dyDescent="0.25"/>
    <row r="338" ht="11.1" customHeight="1" x14ac:dyDescent="0.25"/>
    <row r="339" ht="11.1" customHeight="1" x14ac:dyDescent="0.25"/>
    <row r="340" ht="11.1" customHeight="1" x14ac:dyDescent="0.25"/>
    <row r="341" ht="11.1" customHeight="1" x14ac:dyDescent="0.25"/>
    <row r="342" ht="11.1" customHeight="1" x14ac:dyDescent="0.25"/>
    <row r="343" ht="11.1" customHeight="1" x14ac:dyDescent="0.25"/>
    <row r="344" ht="11.1" customHeight="1" x14ac:dyDescent="0.25"/>
    <row r="345" ht="11.1" customHeight="1" x14ac:dyDescent="0.25"/>
    <row r="346" ht="11.1" customHeight="1" x14ac:dyDescent="0.25"/>
    <row r="347" ht="11.1" customHeight="1" x14ac:dyDescent="0.25"/>
    <row r="348" ht="11.1" customHeight="1" x14ac:dyDescent="0.25"/>
    <row r="349" ht="11.1" customHeight="1" x14ac:dyDescent="0.25"/>
    <row r="350" ht="11.1" customHeight="1" x14ac:dyDescent="0.25"/>
    <row r="351" ht="11.1" customHeight="1" x14ac:dyDescent="0.25"/>
    <row r="352" ht="11.1" customHeight="1" x14ac:dyDescent="0.25"/>
    <row r="353" ht="11.1" customHeight="1" x14ac:dyDescent="0.25"/>
    <row r="354" ht="11.1" customHeight="1" x14ac:dyDescent="0.25"/>
    <row r="355" ht="11.1" customHeight="1" x14ac:dyDescent="0.25"/>
    <row r="356" ht="11.1" customHeight="1" x14ac:dyDescent="0.25"/>
    <row r="357" ht="11.1" customHeight="1" x14ac:dyDescent="0.25"/>
    <row r="358" ht="11.1" customHeight="1" x14ac:dyDescent="0.25"/>
    <row r="359" ht="11.1" customHeight="1" x14ac:dyDescent="0.25"/>
    <row r="360" ht="11.1" customHeight="1" x14ac:dyDescent="0.25"/>
    <row r="361" ht="11.1" customHeight="1" x14ac:dyDescent="0.25"/>
    <row r="362" ht="11.1" customHeight="1" x14ac:dyDescent="0.25"/>
    <row r="363" ht="11.1" customHeight="1" x14ac:dyDescent="0.25"/>
    <row r="364" ht="11.1" customHeight="1" x14ac:dyDescent="0.25"/>
    <row r="365" ht="11.1" customHeight="1" x14ac:dyDescent="0.25"/>
    <row r="366" ht="11.1" customHeight="1" x14ac:dyDescent="0.25"/>
    <row r="367" ht="11.1" customHeight="1" x14ac:dyDescent="0.25"/>
    <row r="368" ht="11.1" customHeight="1" x14ac:dyDescent="0.25"/>
    <row r="369" ht="11.1" customHeight="1" x14ac:dyDescent="0.25"/>
    <row r="370" ht="11.1" customHeight="1" x14ac:dyDescent="0.25"/>
    <row r="371" ht="11.1" customHeight="1" x14ac:dyDescent="0.25"/>
    <row r="372" ht="11.1" customHeight="1" x14ac:dyDescent="0.25"/>
    <row r="373" ht="11.1" customHeight="1" x14ac:dyDescent="0.25"/>
    <row r="374" ht="11.1" customHeight="1" x14ac:dyDescent="0.25"/>
    <row r="375" ht="11.1" customHeight="1" x14ac:dyDescent="0.25"/>
    <row r="376" ht="11.1" customHeight="1" x14ac:dyDescent="0.25"/>
    <row r="377" ht="11.1" customHeight="1" x14ac:dyDescent="0.25"/>
    <row r="378" ht="11.1" customHeight="1" x14ac:dyDescent="0.25"/>
    <row r="379" ht="11.1" customHeight="1" x14ac:dyDescent="0.25"/>
    <row r="380" ht="11.1" customHeight="1" x14ac:dyDescent="0.25"/>
    <row r="381" ht="11.1" customHeight="1" x14ac:dyDescent="0.25"/>
    <row r="382" ht="11.1" customHeight="1" x14ac:dyDescent="0.25"/>
    <row r="383" ht="11.1" customHeight="1" x14ac:dyDescent="0.25"/>
    <row r="384" ht="11.1" customHeight="1" x14ac:dyDescent="0.25"/>
    <row r="385" ht="11.1" customHeight="1" x14ac:dyDescent="0.25"/>
    <row r="386" ht="11.1" customHeight="1" x14ac:dyDescent="0.25"/>
    <row r="387" ht="11.1" customHeight="1" x14ac:dyDescent="0.25"/>
    <row r="388" ht="11.1" customHeight="1" x14ac:dyDescent="0.25"/>
    <row r="389" ht="11.1" customHeight="1" x14ac:dyDescent="0.25"/>
    <row r="390" ht="11.1" customHeight="1" x14ac:dyDescent="0.25"/>
    <row r="391" ht="11.1" customHeight="1" x14ac:dyDescent="0.25"/>
    <row r="392" ht="11.1" customHeight="1" x14ac:dyDescent="0.25"/>
    <row r="393" ht="11.1" customHeight="1" x14ac:dyDescent="0.25"/>
    <row r="394" ht="11.1" customHeight="1" x14ac:dyDescent="0.25"/>
    <row r="395" ht="11.1" customHeight="1" x14ac:dyDescent="0.25"/>
    <row r="396" ht="11.1" customHeight="1" x14ac:dyDescent="0.25"/>
    <row r="397" ht="11.1" customHeight="1" x14ac:dyDescent="0.25"/>
    <row r="398" ht="11.1" customHeight="1" x14ac:dyDescent="0.25"/>
    <row r="399" ht="11.1" customHeight="1" x14ac:dyDescent="0.25"/>
    <row r="400" ht="11.1" customHeight="1" x14ac:dyDescent="0.25"/>
    <row r="401" ht="11.1" customHeight="1" x14ac:dyDescent="0.25"/>
    <row r="402" ht="11.1" customHeight="1" x14ac:dyDescent="0.25"/>
    <row r="403" ht="11.1" customHeight="1" x14ac:dyDescent="0.25"/>
    <row r="404" ht="11.1" customHeight="1" x14ac:dyDescent="0.25"/>
    <row r="405" ht="11.1" customHeight="1" x14ac:dyDescent="0.25"/>
    <row r="406" ht="11.1" customHeight="1" x14ac:dyDescent="0.25"/>
    <row r="407" ht="11.1" customHeight="1" x14ac:dyDescent="0.25"/>
    <row r="408" ht="11.1" customHeight="1" x14ac:dyDescent="0.25"/>
    <row r="409" ht="11.1" customHeight="1" x14ac:dyDescent="0.25"/>
    <row r="410" ht="11.1" customHeight="1" x14ac:dyDescent="0.25"/>
    <row r="411" ht="11.1" customHeight="1" x14ac:dyDescent="0.25"/>
    <row r="412" ht="11.1" customHeight="1" x14ac:dyDescent="0.25"/>
    <row r="413" ht="11.1" customHeight="1" x14ac:dyDescent="0.25"/>
    <row r="414" ht="11.1" customHeight="1" x14ac:dyDescent="0.25"/>
    <row r="415" ht="11.1" customHeight="1" x14ac:dyDescent="0.25"/>
    <row r="416" ht="11.1" customHeight="1" x14ac:dyDescent="0.25"/>
    <row r="417" ht="11.1" customHeight="1" x14ac:dyDescent="0.25"/>
    <row r="418" ht="11.1" customHeight="1" x14ac:dyDescent="0.25"/>
    <row r="419" ht="11.1" customHeight="1" x14ac:dyDescent="0.25"/>
    <row r="420" ht="11.1" customHeight="1" x14ac:dyDescent="0.25"/>
    <row r="421" ht="11.1" customHeight="1" x14ac:dyDescent="0.25"/>
    <row r="422" ht="11.1" customHeight="1" x14ac:dyDescent="0.25"/>
    <row r="423" ht="11.1" customHeight="1" x14ac:dyDescent="0.25"/>
    <row r="424" ht="11.1" customHeight="1" x14ac:dyDescent="0.25"/>
    <row r="425" ht="11.1" customHeight="1" x14ac:dyDescent="0.25"/>
    <row r="426" ht="11.1" customHeight="1" x14ac:dyDescent="0.25"/>
    <row r="427" ht="11.1" customHeight="1" x14ac:dyDescent="0.25"/>
    <row r="428" ht="11.1" customHeight="1" x14ac:dyDescent="0.25"/>
    <row r="429" ht="11.1" customHeight="1" x14ac:dyDescent="0.25"/>
    <row r="430" ht="11.1" customHeight="1" x14ac:dyDescent="0.25"/>
    <row r="431" ht="11.1" customHeight="1" x14ac:dyDescent="0.25"/>
    <row r="432" ht="11.1" customHeight="1" x14ac:dyDescent="0.25"/>
    <row r="433" ht="11.1" customHeight="1" x14ac:dyDescent="0.25"/>
    <row r="434" ht="11.1" customHeight="1" x14ac:dyDescent="0.25"/>
    <row r="435" ht="11.1" customHeight="1" x14ac:dyDescent="0.25"/>
    <row r="436" ht="11.1" customHeight="1" x14ac:dyDescent="0.25"/>
    <row r="437" ht="11.1" customHeight="1" x14ac:dyDescent="0.25"/>
    <row r="438" ht="11.1" customHeight="1" x14ac:dyDescent="0.25"/>
    <row r="439" ht="11.1" customHeight="1" x14ac:dyDescent="0.25"/>
    <row r="440" ht="11.1" customHeight="1" x14ac:dyDescent="0.25"/>
    <row r="441" ht="11.1" customHeight="1" x14ac:dyDescent="0.25"/>
    <row r="442" ht="11.1" customHeight="1" x14ac:dyDescent="0.25"/>
    <row r="443" ht="11.1" customHeight="1" x14ac:dyDescent="0.25"/>
    <row r="444" ht="11.1" customHeight="1" x14ac:dyDescent="0.25"/>
    <row r="445" ht="11.1" customHeight="1" x14ac:dyDescent="0.25"/>
    <row r="446" ht="11.1" customHeight="1" x14ac:dyDescent="0.25"/>
    <row r="447" ht="11.1" customHeight="1" x14ac:dyDescent="0.25"/>
    <row r="448" ht="11.1" customHeight="1" x14ac:dyDescent="0.25"/>
    <row r="449" ht="11.1" customHeight="1" x14ac:dyDescent="0.25"/>
    <row r="450" ht="11.1" customHeight="1" x14ac:dyDescent="0.25"/>
    <row r="451" ht="11.1" customHeight="1" x14ac:dyDescent="0.25"/>
    <row r="452" ht="11.1" customHeight="1" x14ac:dyDescent="0.25"/>
    <row r="453" ht="11.1" customHeight="1" x14ac:dyDescent="0.25"/>
    <row r="454" ht="11.1" customHeight="1" x14ac:dyDescent="0.25"/>
    <row r="455" ht="11.1" customHeight="1" x14ac:dyDescent="0.25"/>
    <row r="456" ht="11.1" customHeight="1" x14ac:dyDescent="0.25"/>
    <row r="457" ht="11.1" customHeight="1" x14ac:dyDescent="0.25"/>
    <row r="458" ht="11.1" customHeight="1" x14ac:dyDescent="0.25"/>
    <row r="459" ht="11.1" customHeight="1" x14ac:dyDescent="0.25"/>
    <row r="460" ht="11.1" customHeight="1" x14ac:dyDescent="0.25"/>
    <row r="461" ht="11.1" customHeight="1" x14ac:dyDescent="0.25"/>
    <row r="462" ht="11.1" customHeight="1" x14ac:dyDescent="0.25"/>
    <row r="463" ht="11.1" customHeight="1" x14ac:dyDescent="0.25"/>
    <row r="464" ht="11.1" customHeight="1" x14ac:dyDescent="0.25"/>
    <row r="465" ht="11.1" customHeight="1" x14ac:dyDescent="0.25"/>
    <row r="466" ht="11.1" customHeight="1" x14ac:dyDescent="0.25"/>
    <row r="467" ht="11.1" customHeight="1" x14ac:dyDescent="0.25"/>
    <row r="468" ht="11.1" customHeight="1" x14ac:dyDescent="0.25"/>
    <row r="469" ht="11.1" customHeight="1" x14ac:dyDescent="0.25"/>
    <row r="470" ht="11.1" customHeight="1" x14ac:dyDescent="0.25"/>
    <row r="471" ht="11.1" customHeight="1" x14ac:dyDescent="0.25"/>
    <row r="472" ht="11.1" customHeight="1" x14ac:dyDescent="0.25"/>
    <row r="473" ht="11.1" customHeight="1" x14ac:dyDescent="0.25"/>
    <row r="474" ht="11.1" customHeight="1" x14ac:dyDescent="0.25"/>
    <row r="475" ht="11.1" customHeight="1" x14ac:dyDescent="0.25"/>
    <row r="476" ht="11.1" customHeight="1" x14ac:dyDescent="0.25"/>
    <row r="477" ht="11.1" customHeight="1" x14ac:dyDescent="0.25"/>
    <row r="478" ht="11.1" customHeight="1" x14ac:dyDescent="0.25"/>
    <row r="479" ht="11.1" customHeight="1" x14ac:dyDescent="0.25"/>
    <row r="480" ht="11.1" customHeight="1" x14ac:dyDescent="0.25"/>
    <row r="481" ht="11.1" customHeight="1" x14ac:dyDescent="0.25"/>
    <row r="482" ht="11.1" customHeight="1" x14ac:dyDescent="0.25"/>
    <row r="483" ht="11.1" customHeight="1" x14ac:dyDescent="0.25"/>
    <row r="484" ht="11.1" customHeight="1" x14ac:dyDescent="0.25"/>
    <row r="485" ht="11.1" customHeight="1" x14ac:dyDescent="0.25"/>
    <row r="486" ht="11.1" customHeight="1" x14ac:dyDescent="0.25"/>
    <row r="487" ht="11.1" customHeight="1" x14ac:dyDescent="0.25"/>
    <row r="488" ht="11.1" customHeight="1" x14ac:dyDescent="0.25"/>
    <row r="489" ht="11.1" customHeight="1" x14ac:dyDescent="0.25"/>
    <row r="490" ht="11.1" customHeight="1" x14ac:dyDescent="0.25"/>
    <row r="491" ht="11.1" customHeight="1" x14ac:dyDescent="0.25"/>
    <row r="492" ht="11.1" customHeight="1" x14ac:dyDescent="0.25"/>
    <row r="493" ht="11.1" customHeight="1" x14ac:dyDescent="0.25"/>
    <row r="494" ht="11.1" customHeight="1" x14ac:dyDescent="0.25"/>
    <row r="495" ht="11.1" customHeight="1" x14ac:dyDescent="0.25"/>
    <row r="496" ht="11.1" customHeight="1" x14ac:dyDescent="0.25"/>
    <row r="497" ht="11.1" customHeight="1" x14ac:dyDescent="0.25"/>
    <row r="498" ht="11.1" customHeight="1" x14ac:dyDescent="0.25"/>
    <row r="499" ht="11.1" customHeight="1" x14ac:dyDescent="0.25"/>
    <row r="500" ht="11.1" customHeight="1" x14ac:dyDescent="0.25"/>
    <row r="501" ht="11.1" customHeight="1" x14ac:dyDescent="0.25"/>
    <row r="502" ht="11.1" customHeight="1" x14ac:dyDescent="0.25"/>
    <row r="503" ht="11.1" customHeight="1" x14ac:dyDescent="0.25"/>
    <row r="504" ht="11.1" customHeight="1" x14ac:dyDescent="0.25"/>
    <row r="505" ht="11.1" customHeight="1" x14ac:dyDescent="0.25"/>
    <row r="506" ht="11.1" customHeight="1" x14ac:dyDescent="0.25"/>
    <row r="507" ht="11.1" customHeight="1" x14ac:dyDescent="0.25"/>
    <row r="508" ht="11.1" customHeight="1" x14ac:dyDescent="0.25"/>
    <row r="509" ht="11.1" customHeight="1" x14ac:dyDescent="0.25"/>
    <row r="510" ht="11.1" customHeight="1" x14ac:dyDescent="0.25"/>
    <row r="511" ht="11.1" customHeight="1" x14ac:dyDescent="0.25"/>
    <row r="512" ht="11.1" customHeight="1" x14ac:dyDescent="0.25"/>
    <row r="513" ht="11.1" customHeight="1" x14ac:dyDescent="0.25"/>
    <row r="514" ht="11.1" customHeight="1" x14ac:dyDescent="0.25"/>
    <row r="515" ht="11.1" customHeight="1" x14ac:dyDescent="0.25"/>
    <row r="516" ht="11.1" customHeight="1" x14ac:dyDescent="0.25"/>
    <row r="517" ht="11.1" customHeight="1" x14ac:dyDescent="0.25"/>
    <row r="518" ht="11.1" customHeight="1" x14ac:dyDescent="0.25"/>
    <row r="519" ht="11.1" customHeight="1" x14ac:dyDescent="0.25"/>
    <row r="520" ht="11.1" customHeight="1" x14ac:dyDescent="0.25"/>
    <row r="521" ht="11.1" customHeight="1" x14ac:dyDescent="0.25"/>
    <row r="522" ht="11.1" customHeight="1" x14ac:dyDescent="0.25"/>
    <row r="523" ht="11.1" customHeight="1" x14ac:dyDescent="0.25"/>
    <row r="524" ht="11.1" customHeight="1" x14ac:dyDescent="0.25"/>
    <row r="525" ht="11.1" customHeight="1" x14ac:dyDescent="0.25"/>
    <row r="526" ht="11.1" customHeight="1" x14ac:dyDescent="0.25"/>
    <row r="527" ht="11.1" customHeight="1" x14ac:dyDescent="0.25"/>
    <row r="528" ht="11.1" customHeight="1" x14ac:dyDescent="0.25"/>
    <row r="529" ht="11.1" customHeight="1" x14ac:dyDescent="0.25"/>
    <row r="530" ht="11.1" customHeight="1" x14ac:dyDescent="0.25"/>
    <row r="531" ht="11.1" customHeight="1" x14ac:dyDescent="0.25"/>
    <row r="532" ht="11.1" customHeight="1" x14ac:dyDescent="0.25"/>
    <row r="533" ht="11.1" customHeight="1" x14ac:dyDescent="0.25"/>
    <row r="534" ht="11.1" customHeight="1" x14ac:dyDescent="0.25"/>
    <row r="535" ht="11.1" customHeight="1" x14ac:dyDescent="0.25"/>
    <row r="536" ht="11.1" customHeight="1" x14ac:dyDescent="0.25"/>
    <row r="537" ht="11.1" customHeight="1" x14ac:dyDescent="0.25"/>
    <row r="538" ht="11.1" customHeight="1" x14ac:dyDescent="0.25"/>
    <row r="539" ht="11.1" customHeight="1" x14ac:dyDescent="0.25"/>
    <row r="540" ht="11.1" customHeight="1" x14ac:dyDescent="0.25"/>
    <row r="541" ht="11.1" customHeight="1" x14ac:dyDescent="0.25"/>
  </sheetData>
  <mergeCells count="6">
    <mergeCell ref="D2:I4"/>
    <mergeCell ref="N2:S4"/>
    <mergeCell ref="D138:I140"/>
    <mergeCell ref="N138:S140"/>
    <mergeCell ref="D70:I72"/>
    <mergeCell ref="N70:S72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12" shapeId="7169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123825</xdr:rowOff>
              </from>
              <to>
                <xdr:col>2</xdr:col>
                <xdr:colOff>161925</xdr:colOff>
                <xdr:row>4</xdr:row>
                <xdr:rowOff>104775</xdr:rowOff>
              </to>
            </anchor>
          </objectPr>
        </oleObject>
      </mc:Choice>
      <mc:Fallback>
        <oleObject progId="CorelDRAW.Graphic.12" shapeId="7169" r:id="rId4"/>
      </mc:Fallback>
    </mc:AlternateContent>
    <mc:AlternateContent xmlns:mc="http://schemas.openxmlformats.org/markup-compatibility/2006">
      <mc:Choice Requires="x14">
        <oleObject progId="CorelDRAW.Graphic.12" shapeId="7170" r:id="rId6">
          <objectPr defaultSize="0" autoPict="0" r:id="rId5">
            <anchor moveWithCells="1" sizeWithCells="1">
              <from>
                <xdr:col>10</xdr:col>
                <xdr:colOff>38100</xdr:colOff>
                <xdr:row>0</xdr:row>
                <xdr:rowOff>123825</xdr:rowOff>
              </from>
              <to>
                <xdr:col>12</xdr:col>
                <xdr:colOff>152400</xdr:colOff>
                <xdr:row>4</xdr:row>
                <xdr:rowOff>104775</xdr:rowOff>
              </to>
            </anchor>
          </objectPr>
        </oleObject>
      </mc:Choice>
      <mc:Fallback>
        <oleObject progId="CorelDRAW.Graphic.12" shapeId="7170" r:id="rId6"/>
      </mc:Fallback>
    </mc:AlternateContent>
    <mc:AlternateContent xmlns:mc="http://schemas.openxmlformats.org/markup-compatibility/2006">
      <mc:Choice Requires="x14">
        <oleObject progId="CorelDRAW.Graphic.12" shapeId="7179" r:id="rId7">
          <objectPr defaultSize="0" autoPict="0" r:id="rId5">
            <anchor moveWithCells="1" sizeWithCells="1">
              <from>
                <xdr:col>0</xdr:col>
                <xdr:colOff>47625</xdr:colOff>
                <xdr:row>68</xdr:row>
                <xdr:rowOff>123825</xdr:rowOff>
              </from>
              <to>
                <xdr:col>2</xdr:col>
                <xdr:colOff>161925</xdr:colOff>
                <xdr:row>72</xdr:row>
                <xdr:rowOff>104775</xdr:rowOff>
              </to>
            </anchor>
          </objectPr>
        </oleObject>
      </mc:Choice>
      <mc:Fallback>
        <oleObject progId="CorelDRAW.Graphic.12" shapeId="7179" r:id="rId7"/>
      </mc:Fallback>
    </mc:AlternateContent>
    <mc:AlternateContent xmlns:mc="http://schemas.openxmlformats.org/markup-compatibility/2006">
      <mc:Choice Requires="x14">
        <oleObject progId="CorelDRAW.Graphic.12" shapeId="7180" r:id="rId8">
          <objectPr defaultSize="0" autoPict="0" r:id="rId5">
            <anchor moveWithCells="1" sizeWithCells="1">
              <from>
                <xdr:col>10</xdr:col>
                <xdr:colOff>47625</xdr:colOff>
                <xdr:row>68</xdr:row>
                <xdr:rowOff>123825</xdr:rowOff>
              </from>
              <to>
                <xdr:col>12</xdr:col>
                <xdr:colOff>161925</xdr:colOff>
                <xdr:row>72</xdr:row>
                <xdr:rowOff>104775</xdr:rowOff>
              </to>
            </anchor>
          </objectPr>
        </oleObject>
      </mc:Choice>
      <mc:Fallback>
        <oleObject progId="CorelDRAW.Graphic.12" shapeId="7180" r:id="rId8"/>
      </mc:Fallback>
    </mc:AlternateContent>
    <mc:AlternateContent xmlns:mc="http://schemas.openxmlformats.org/markup-compatibility/2006">
      <mc:Choice Requires="x14">
        <oleObject progId="CorelDRAW.Graphic.12" shapeId="7187" r:id="rId9">
          <objectPr defaultSize="0" autoPict="0" r:id="rId5">
            <anchor moveWithCells="1" sizeWithCells="1">
              <from>
                <xdr:col>10</xdr:col>
                <xdr:colOff>47625</xdr:colOff>
                <xdr:row>136</xdr:row>
                <xdr:rowOff>123825</xdr:rowOff>
              </from>
              <to>
                <xdr:col>12</xdr:col>
                <xdr:colOff>161925</xdr:colOff>
                <xdr:row>140</xdr:row>
                <xdr:rowOff>104775</xdr:rowOff>
              </to>
            </anchor>
          </objectPr>
        </oleObject>
      </mc:Choice>
      <mc:Fallback>
        <oleObject progId="CorelDRAW.Graphic.12" shapeId="7187" r:id="rId9"/>
      </mc:Fallback>
    </mc:AlternateContent>
    <mc:AlternateContent xmlns:mc="http://schemas.openxmlformats.org/markup-compatibility/2006">
      <mc:Choice Requires="x14">
        <oleObject progId="CorelDRAW.Graphic.12" shapeId="7188" r:id="rId10">
          <objectPr defaultSize="0" autoPict="0" r:id="rId5">
            <anchor moveWithCells="1" sizeWithCells="1">
              <from>
                <xdr:col>0</xdr:col>
                <xdr:colOff>47625</xdr:colOff>
                <xdr:row>136</xdr:row>
                <xdr:rowOff>123825</xdr:rowOff>
              </from>
              <to>
                <xdr:col>2</xdr:col>
                <xdr:colOff>161925</xdr:colOff>
                <xdr:row>140</xdr:row>
                <xdr:rowOff>104775</xdr:rowOff>
              </to>
            </anchor>
          </objectPr>
        </oleObject>
      </mc:Choice>
      <mc:Fallback>
        <oleObject progId="CorelDRAW.Graphic.12" shapeId="7188" r:id="rId10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400"/>
  <sheetViews>
    <sheetView topLeftCell="A148" zoomScale="60" zoomScaleNormal="60" workbookViewId="0">
      <selection activeCell="N143" sqref="N143"/>
    </sheetView>
  </sheetViews>
  <sheetFormatPr defaultRowHeight="15" x14ac:dyDescent="0.25"/>
  <cols>
    <col min="7" max="7" width="6.7109375" customWidth="1"/>
    <col min="9" max="9" width="12.7109375" customWidth="1"/>
    <col min="10" max="10" width="1.7109375" customWidth="1"/>
    <col min="17" max="17" width="6.7109375" customWidth="1"/>
    <col min="19" max="19" width="12.7109375" customWidth="1"/>
    <col min="20" max="20" width="1.7109375" customWidth="1"/>
    <col min="27" max="27" width="6.7109375" customWidth="1"/>
    <col min="29" max="29" width="12.7109375" customWidth="1"/>
    <col min="30" max="30" width="1.7109375" customWidth="1"/>
    <col min="37" max="37" width="6.7109375" customWidth="1"/>
    <col min="39" max="39" width="12.7109375" customWidth="1"/>
    <col min="40" max="40" width="1.7109375" customWidth="1"/>
    <col min="47" max="47" width="6.7109375" customWidth="1"/>
    <col min="49" max="49" width="12.7109375" customWidth="1"/>
  </cols>
  <sheetData>
    <row r="1" spans="1:30" ht="11.1" customHeight="1" x14ac:dyDescent="0.3">
      <c r="A1" s="2"/>
      <c r="B1" s="3"/>
      <c r="C1" s="3"/>
      <c r="D1" s="4"/>
      <c r="E1" s="3"/>
      <c r="F1" s="3"/>
      <c r="G1" s="3"/>
      <c r="H1" s="3"/>
      <c r="I1" s="3"/>
      <c r="K1" s="2"/>
      <c r="L1" s="3"/>
      <c r="M1" s="3"/>
      <c r="N1" s="4"/>
      <c r="O1" s="3"/>
      <c r="P1" s="3"/>
      <c r="Q1" s="3"/>
      <c r="R1" s="3"/>
      <c r="S1" s="3"/>
      <c r="AD1" s="88"/>
    </row>
    <row r="2" spans="1:30" ht="11.1" customHeight="1" x14ac:dyDescent="0.25">
      <c r="A2" s="2"/>
      <c r="B2" s="2"/>
      <c r="C2" s="2"/>
      <c r="D2" s="303" t="s">
        <v>54</v>
      </c>
      <c r="E2" s="303"/>
      <c r="F2" s="303"/>
      <c r="G2" s="303"/>
      <c r="H2" s="303"/>
      <c r="I2" s="303"/>
      <c r="K2" s="2"/>
      <c r="L2" s="2"/>
      <c r="M2" s="2"/>
      <c r="N2" s="303" t="s">
        <v>54</v>
      </c>
      <c r="O2" s="303"/>
      <c r="P2" s="303"/>
      <c r="Q2" s="303"/>
      <c r="R2" s="303"/>
      <c r="S2" s="303"/>
      <c r="AD2" s="88"/>
    </row>
    <row r="3" spans="1:30" ht="11.1" customHeight="1" x14ac:dyDescent="0.25">
      <c r="A3" s="2"/>
      <c r="B3" s="2"/>
      <c r="C3" s="2"/>
      <c r="D3" s="303"/>
      <c r="E3" s="303"/>
      <c r="F3" s="303"/>
      <c r="G3" s="303"/>
      <c r="H3" s="303"/>
      <c r="I3" s="303"/>
      <c r="K3" s="2"/>
      <c r="L3" s="2"/>
      <c r="M3" s="2"/>
      <c r="N3" s="303"/>
      <c r="O3" s="303"/>
      <c r="P3" s="303"/>
      <c r="Q3" s="303"/>
      <c r="R3" s="303"/>
      <c r="S3" s="303"/>
      <c r="AD3" s="88"/>
    </row>
    <row r="4" spans="1:30" ht="11.1" customHeight="1" x14ac:dyDescent="0.25">
      <c r="A4" s="2"/>
      <c r="B4" s="2"/>
      <c r="C4" s="2"/>
      <c r="D4" s="303"/>
      <c r="E4" s="303"/>
      <c r="F4" s="303"/>
      <c r="G4" s="303"/>
      <c r="H4" s="303"/>
      <c r="I4" s="303"/>
      <c r="K4" s="2"/>
      <c r="L4" s="2"/>
      <c r="M4" s="2"/>
      <c r="N4" s="303"/>
      <c r="O4" s="303"/>
      <c r="P4" s="303"/>
      <c r="Q4" s="303"/>
      <c r="R4" s="303"/>
      <c r="S4" s="303"/>
      <c r="AD4" s="88"/>
    </row>
    <row r="5" spans="1:30" ht="11.1" customHeight="1" x14ac:dyDescent="0.25">
      <c r="A5" s="2"/>
      <c r="B5" s="2"/>
      <c r="C5" s="2"/>
      <c r="D5" s="2"/>
      <c r="E5" s="2"/>
      <c r="F5" s="2"/>
      <c r="G5" s="2"/>
      <c r="H5" s="2"/>
      <c r="I5" s="2"/>
      <c r="K5" s="2"/>
      <c r="L5" s="2"/>
      <c r="M5" s="2"/>
      <c r="N5" s="2"/>
      <c r="O5" s="2"/>
      <c r="P5" s="2"/>
      <c r="Q5" s="2"/>
      <c r="R5" s="2"/>
      <c r="S5" s="2"/>
      <c r="AD5" s="88"/>
    </row>
    <row r="6" spans="1:30" ht="11.1" customHeight="1" x14ac:dyDescent="0.25">
      <c r="A6" s="5" t="s">
        <v>0</v>
      </c>
      <c r="B6" s="5"/>
      <c r="C6" s="6"/>
      <c r="D6" s="52" t="str">
        <f>Assumptions!B78</f>
        <v>Med Scale Urban Mixed Residential </v>
      </c>
      <c r="E6" s="44"/>
      <c r="F6" s="44"/>
      <c r="G6" s="80"/>
      <c r="H6" s="17" t="str">
        <f>Assumptions!$D$70</f>
        <v>Apartments</v>
      </c>
      <c r="I6" s="82">
        <f>Assumptions!$C$79</f>
        <v>0</v>
      </c>
      <c r="K6" s="5" t="s">
        <v>0</v>
      </c>
      <c r="L6" s="5"/>
      <c r="M6" s="6"/>
      <c r="N6" s="52" t="str">
        <f>D6</f>
        <v>Med Scale Urban Mixed Residential </v>
      </c>
      <c r="O6" s="44"/>
      <c r="P6" s="44"/>
      <c r="Q6" s="45"/>
      <c r="R6" s="17" t="str">
        <f>Assumptions!$D$70</f>
        <v>Apartments</v>
      </c>
      <c r="S6" s="82">
        <f>Assumptions!$C$79</f>
        <v>0</v>
      </c>
      <c r="AD6" s="88"/>
    </row>
    <row r="7" spans="1:30" ht="11.1" customHeight="1" x14ac:dyDescent="0.25">
      <c r="A7" s="5" t="s">
        <v>1</v>
      </c>
      <c r="B7" s="6"/>
      <c r="C7" s="6"/>
      <c r="D7" s="52" t="s">
        <v>116</v>
      </c>
      <c r="E7" s="44"/>
      <c r="F7" s="44"/>
      <c r="G7" s="44"/>
      <c r="H7" s="17" t="str">
        <f>Assumptions!$D$71</f>
        <v>2 bed houses</v>
      </c>
      <c r="I7" s="82">
        <f>Assumptions!$C$80</f>
        <v>60</v>
      </c>
      <c r="K7" s="5" t="s">
        <v>1</v>
      </c>
      <c r="L7" s="6"/>
      <c r="M7" s="6"/>
      <c r="N7" s="52" t="s">
        <v>116</v>
      </c>
      <c r="O7" s="44"/>
      <c r="P7" s="44"/>
      <c r="Q7" s="46"/>
      <c r="R7" s="17" t="str">
        <f>Assumptions!$D$71</f>
        <v>2 bed houses</v>
      </c>
      <c r="S7" s="82">
        <f>Assumptions!$C$80</f>
        <v>60</v>
      </c>
      <c r="AD7" s="88"/>
    </row>
    <row r="8" spans="1:30" ht="11.1" customHeight="1" x14ac:dyDescent="0.25">
      <c r="A8" s="5" t="s">
        <v>2</v>
      </c>
      <c r="B8" s="5"/>
      <c r="C8" s="6"/>
      <c r="D8" s="53" t="str">
        <f>Assumptions!A13</f>
        <v xml:space="preserve">Low Value </v>
      </c>
      <c r="E8" s="49"/>
      <c r="F8" s="49"/>
      <c r="G8" s="81"/>
      <c r="H8" s="17" t="str">
        <f>Assumptions!$D$72</f>
        <v>3 Bed houses</v>
      </c>
      <c r="I8" s="82">
        <f>Assumptions!$C$81</f>
        <v>30</v>
      </c>
      <c r="K8" s="5" t="s">
        <v>2</v>
      </c>
      <c r="L8" s="5"/>
      <c r="M8" s="6"/>
      <c r="N8" s="51" t="str">
        <f>Assumptions!A14</f>
        <v>High Value</v>
      </c>
      <c r="O8" s="47"/>
      <c r="P8" s="47"/>
      <c r="Q8" s="48"/>
      <c r="R8" s="17" t="str">
        <f>Assumptions!$D$72</f>
        <v>3 Bed houses</v>
      </c>
      <c r="S8" s="82">
        <f>Assumptions!$C$81</f>
        <v>30</v>
      </c>
      <c r="AD8" s="88"/>
    </row>
    <row r="9" spans="1:30" ht="11.1" customHeight="1" x14ac:dyDescent="0.25">
      <c r="A9" s="5" t="s">
        <v>3</v>
      </c>
      <c r="B9" s="5"/>
      <c r="C9" s="6"/>
      <c r="D9" s="10">
        <f>SUM(I6:I10)</f>
        <v>100</v>
      </c>
      <c r="E9" s="39" t="s">
        <v>67</v>
      </c>
      <c r="F9" s="6"/>
      <c r="G9" s="8"/>
      <c r="H9" s="17" t="str">
        <f>Assumptions!$D$73</f>
        <v>4 bed houses</v>
      </c>
      <c r="I9" s="82">
        <f>Assumptions!$C$82</f>
        <v>10</v>
      </c>
      <c r="K9" s="5" t="s">
        <v>3</v>
      </c>
      <c r="L9" s="5"/>
      <c r="M9" s="6"/>
      <c r="N9" s="10">
        <f>SUM(S6:S10)</f>
        <v>100</v>
      </c>
      <c r="O9" s="39" t="s">
        <v>67</v>
      </c>
      <c r="P9" s="6"/>
      <c r="Q9" s="8"/>
      <c r="R9" s="17" t="str">
        <f>Assumptions!$D$73</f>
        <v>4 bed houses</v>
      </c>
      <c r="S9" s="82">
        <f>Assumptions!$C$82</f>
        <v>10</v>
      </c>
      <c r="AD9" s="88"/>
    </row>
    <row r="10" spans="1:30" ht="11.1" customHeight="1" x14ac:dyDescent="0.25">
      <c r="A10" s="90" t="s">
        <v>56</v>
      </c>
      <c r="B10" s="91"/>
      <c r="C10" s="107">
        <v>0.1</v>
      </c>
      <c r="D10" s="104">
        <f>D9*C10</f>
        <v>10</v>
      </c>
      <c r="E10" s="105" t="s">
        <v>57</v>
      </c>
      <c r="F10" s="106"/>
      <c r="G10" s="108"/>
      <c r="H10" s="95" t="str">
        <f>Assumptions!$D$65</f>
        <v>5 bed house</v>
      </c>
      <c r="I10" s="82">
        <f>Assumptions!$C$83</f>
        <v>0</v>
      </c>
      <c r="K10" s="90" t="s">
        <v>56</v>
      </c>
      <c r="L10" s="91"/>
      <c r="M10" s="107">
        <f>Assumptions!$C$14</f>
        <v>0.2</v>
      </c>
      <c r="N10" s="104">
        <f>N9*M10</f>
        <v>20</v>
      </c>
      <c r="O10" s="105" t="s">
        <v>57</v>
      </c>
      <c r="P10" s="106"/>
      <c r="Q10" s="108"/>
      <c r="R10" s="95" t="str">
        <f>Assumptions!$D$65</f>
        <v>5 bed house</v>
      </c>
      <c r="S10" s="82">
        <f>Assumptions!$C$83</f>
        <v>0</v>
      </c>
      <c r="AD10" s="88"/>
    </row>
    <row r="11" spans="1:30" ht="11.1" customHeight="1" x14ac:dyDescent="0.25">
      <c r="A11" s="90" t="s">
        <v>58</v>
      </c>
      <c r="B11" s="91"/>
      <c r="C11" s="109">
        <f>Assumptions!$D$13</f>
        <v>0.15</v>
      </c>
      <c r="D11" s="95" t="str">
        <f>Assumptions!$D$12</f>
        <v>Starter Homes</v>
      </c>
      <c r="E11" s="107">
        <f>Assumptions!$E$13</f>
        <v>0.15</v>
      </c>
      <c r="F11" s="95" t="str">
        <f>Assumptions!$E$12</f>
        <v>Intermediate</v>
      </c>
      <c r="G11" s="110">
        <f>Assumptions!$F$13</f>
        <v>0.7</v>
      </c>
      <c r="H11" s="105" t="str">
        <f>Assumptions!$F$12</f>
        <v>Afford/Social Rent</v>
      </c>
      <c r="I11" s="1"/>
      <c r="K11" s="90" t="s">
        <v>58</v>
      </c>
      <c r="L11" s="91"/>
      <c r="M11" s="109">
        <f>Assumptions!$D$14</f>
        <v>0.15</v>
      </c>
      <c r="N11" s="95" t="str">
        <f>Assumptions!$D$12</f>
        <v>Starter Homes</v>
      </c>
      <c r="O11" s="107">
        <f>Assumptions!$E$14</f>
        <v>0.15</v>
      </c>
      <c r="P11" s="95" t="str">
        <f>Assumptions!$E$12</f>
        <v>Intermediate</v>
      </c>
      <c r="Q11" s="110">
        <f>Assumptions!$F$14</f>
        <v>0.7</v>
      </c>
      <c r="R11" s="105" t="str">
        <f>Assumptions!$F$12</f>
        <v>Afford/Social Rent</v>
      </c>
      <c r="S11" s="1"/>
      <c r="AD11" s="88"/>
    </row>
    <row r="12" spans="1:30" ht="11.1" customHeight="1" x14ac:dyDescent="0.25">
      <c r="A12" s="90" t="s">
        <v>59</v>
      </c>
      <c r="B12" s="91"/>
      <c r="C12" s="91"/>
      <c r="D12" s="104">
        <f>(A15*C15)+(A16*C16)+(A17*C17)+(A18*C18)+(A19*C19)</f>
        <v>7560</v>
      </c>
      <c r="E12" s="105" t="s">
        <v>60</v>
      </c>
      <c r="F12" s="106"/>
      <c r="G12" s="112">
        <f>SUM(A22*C22)+(A23*C23)+(A24*C24)+(A27*C27)+(A28*C28)+(A29*C29)+(A32*C32)+(A33*C33)+(A34*C34)</f>
        <v>780.00000000000011</v>
      </c>
      <c r="H12" s="95" t="s">
        <v>61</v>
      </c>
      <c r="I12" s="8"/>
      <c r="K12" s="90" t="s">
        <v>59</v>
      </c>
      <c r="L12" s="91"/>
      <c r="M12" s="91"/>
      <c r="N12" s="104">
        <f>(K15*M15)+(K16*M16)+(K17*M17)+(K18*M18)+(K19*M19)</f>
        <v>6720</v>
      </c>
      <c r="O12" s="105" t="s">
        <v>60</v>
      </c>
      <c r="P12" s="106"/>
      <c r="Q12" s="112">
        <f>SUM(K22*M22)+(K23*M23)+(K24*M24)+(K27*M27)+(K28*M28)+(K29*M29)+(K32*M32)+(K33*M33)+(K34*M34)</f>
        <v>1560.0000000000002</v>
      </c>
      <c r="R12" s="95" t="s">
        <v>61</v>
      </c>
      <c r="S12" s="8"/>
      <c r="AD12" s="88"/>
    </row>
    <row r="13" spans="1:30" ht="11.1" customHeight="1" x14ac:dyDescent="0.25">
      <c r="A13" s="113" t="s">
        <v>4</v>
      </c>
      <c r="B13" s="114"/>
      <c r="C13" s="114"/>
      <c r="D13" s="114"/>
      <c r="E13" s="114"/>
      <c r="F13" s="114"/>
      <c r="G13" s="114"/>
      <c r="H13" s="114"/>
      <c r="I13" s="14"/>
      <c r="K13" s="113" t="s">
        <v>4</v>
      </c>
      <c r="L13" s="114"/>
      <c r="M13" s="114"/>
      <c r="N13" s="114"/>
      <c r="O13" s="114"/>
      <c r="P13" s="114"/>
      <c r="Q13" s="114"/>
      <c r="R13" s="114"/>
      <c r="S13" s="14"/>
      <c r="AD13" s="88"/>
    </row>
    <row r="14" spans="1:30" ht="11.1" customHeight="1" x14ac:dyDescent="0.25">
      <c r="A14" s="91" t="s">
        <v>62</v>
      </c>
      <c r="B14" s="91"/>
      <c r="C14" s="116"/>
      <c r="D14" s="116"/>
      <c r="E14" s="116"/>
      <c r="F14" s="116"/>
      <c r="G14" s="116"/>
      <c r="H14" s="116"/>
      <c r="I14" s="8"/>
      <c r="K14" s="91" t="s">
        <v>62</v>
      </c>
      <c r="L14" s="91"/>
      <c r="M14" s="116"/>
      <c r="N14" s="116"/>
      <c r="O14" s="116"/>
      <c r="P14" s="116"/>
      <c r="Q14" s="116"/>
      <c r="R14" s="116"/>
      <c r="S14" s="8"/>
      <c r="AD14" s="88"/>
    </row>
    <row r="15" spans="1:30" ht="11.1" customHeight="1" x14ac:dyDescent="0.25">
      <c r="A15" s="117">
        <f>I6*(100%-C10)</f>
        <v>0</v>
      </c>
      <c r="B15" s="95" t="str">
        <f>Assumptions!$A$22</f>
        <v>Apartments</v>
      </c>
      <c r="C15" s="118">
        <f>Assumptions!$B$22</f>
        <v>65</v>
      </c>
      <c r="D15" s="119" t="s">
        <v>5</v>
      </c>
      <c r="E15" s="120">
        <f>Assumptions!$C$32</f>
        <v>1750</v>
      </c>
      <c r="F15" s="119" t="s">
        <v>6</v>
      </c>
      <c r="G15" s="116"/>
      <c r="H15" s="116"/>
      <c r="I15" s="20">
        <f>A15*C15*E15</f>
        <v>0</v>
      </c>
      <c r="K15" s="117">
        <f>S6*(100%-M10)</f>
        <v>0</v>
      </c>
      <c r="L15" s="95" t="str">
        <f>Assumptions!$A$22</f>
        <v>Apartments</v>
      </c>
      <c r="M15" s="118">
        <f>Assumptions!$B$22</f>
        <v>65</v>
      </c>
      <c r="N15" s="119" t="s">
        <v>5</v>
      </c>
      <c r="O15" s="120">
        <f>Assumptions!$C$33</f>
        <v>1850</v>
      </c>
      <c r="P15" s="119" t="s">
        <v>6</v>
      </c>
      <c r="Q15" s="116"/>
      <c r="R15" s="116"/>
      <c r="S15" s="20">
        <f>K15*M15*O15</f>
        <v>0</v>
      </c>
      <c r="AD15" s="88"/>
    </row>
    <row r="16" spans="1:30" ht="11.1" customHeight="1" x14ac:dyDescent="0.25">
      <c r="A16" s="117">
        <f>I7*(100%-C10)</f>
        <v>54</v>
      </c>
      <c r="B16" s="95" t="str">
        <f>Assumptions!$A$23</f>
        <v>2 bed houses</v>
      </c>
      <c r="C16" s="118">
        <f>Assumptions!$B$23</f>
        <v>75</v>
      </c>
      <c r="D16" s="119" t="s">
        <v>5</v>
      </c>
      <c r="E16" s="120">
        <f>Assumptions!$D$32</f>
        <v>1900</v>
      </c>
      <c r="F16" s="119" t="s">
        <v>6</v>
      </c>
      <c r="G16" s="116"/>
      <c r="H16" s="116"/>
      <c r="I16" s="20">
        <f>A16*C16*E16</f>
        <v>7695000</v>
      </c>
      <c r="K16" s="117">
        <f>S7*(100%-M10)</f>
        <v>48</v>
      </c>
      <c r="L16" s="95" t="str">
        <f>Assumptions!$A$23</f>
        <v>2 bed houses</v>
      </c>
      <c r="M16" s="118">
        <f>Assumptions!$B$23</f>
        <v>75</v>
      </c>
      <c r="N16" s="119" t="s">
        <v>5</v>
      </c>
      <c r="O16" s="120">
        <f>Assumptions!$D$33</f>
        <v>2250</v>
      </c>
      <c r="P16" s="119" t="s">
        <v>6</v>
      </c>
      <c r="Q16" s="116"/>
      <c r="R16" s="116"/>
      <c r="S16" s="20">
        <f>K16*M16*O16</f>
        <v>8100000</v>
      </c>
      <c r="AD16" s="88"/>
    </row>
    <row r="17" spans="1:30" ht="11.1" customHeight="1" x14ac:dyDescent="0.25">
      <c r="A17" s="117">
        <f>I8*(100%-C10)</f>
        <v>27</v>
      </c>
      <c r="B17" s="95" t="str">
        <f>Assumptions!$A$24</f>
        <v>3 Bed houses</v>
      </c>
      <c r="C17" s="118">
        <f>Assumptions!$B$24</f>
        <v>90</v>
      </c>
      <c r="D17" s="119" t="s">
        <v>5</v>
      </c>
      <c r="E17" s="120">
        <f>Assumptions!$E$32</f>
        <v>1850</v>
      </c>
      <c r="F17" s="119" t="s">
        <v>6</v>
      </c>
      <c r="G17" s="116"/>
      <c r="H17" s="116"/>
      <c r="I17" s="20">
        <f>A17*C17*E17</f>
        <v>4495500</v>
      </c>
      <c r="K17" s="117">
        <f>S8*(100%-M10)</f>
        <v>24</v>
      </c>
      <c r="L17" s="95" t="str">
        <f>Assumptions!$A$24</f>
        <v>3 Bed houses</v>
      </c>
      <c r="M17" s="118">
        <f>Assumptions!$B$24</f>
        <v>90</v>
      </c>
      <c r="N17" s="119" t="s">
        <v>5</v>
      </c>
      <c r="O17" s="120">
        <f>Assumptions!$E$33</f>
        <v>2200</v>
      </c>
      <c r="P17" s="119" t="s">
        <v>6</v>
      </c>
      <c r="Q17" s="116"/>
      <c r="R17" s="116"/>
      <c r="S17" s="20">
        <f>K17*M17*O17</f>
        <v>4752000</v>
      </c>
      <c r="AD17" s="88"/>
    </row>
    <row r="18" spans="1:30" ht="11.1" customHeight="1" x14ac:dyDescent="0.25">
      <c r="A18" s="117">
        <f>I9*(100%-C10)</f>
        <v>9</v>
      </c>
      <c r="B18" s="95" t="str">
        <f>Assumptions!$A$25</f>
        <v>4 bed houses</v>
      </c>
      <c r="C18" s="118">
        <f>Assumptions!$B$25</f>
        <v>120</v>
      </c>
      <c r="D18" s="119" t="s">
        <v>5</v>
      </c>
      <c r="E18" s="120">
        <f>Assumptions!$F$32</f>
        <v>1850</v>
      </c>
      <c r="F18" s="119" t="s">
        <v>6</v>
      </c>
      <c r="G18" s="116"/>
      <c r="H18" s="116"/>
      <c r="I18" s="20">
        <f>A18*C18*E18</f>
        <v>1998000</v>
      </c>
      <c r="K18" s="117">
        <f>S9*(100%-M10)</f>
        <v>8</v>
      </c>
      <c r="L18" s="95" t="str">
        <f>Assumptions!$A$25</f>
        <v>4 bed houses</v>
      </c>
      <c r="M18" s="118">
        <f>Assumptions!$B$25</f>
        <v>120</v>
      </c>
      <c r="N18" s="119" t="s">
        <v>5</v>
      </c>
      <c r="O18" s="120">
        <f>Assumptions!$F$33</f>
        <v>2200</v>
      </c>
      <c r="P18" s="119" t="s">
        <v>6</v>
      </c>
      <c r="Q18" s="116"/>
      <c r="R18" s="116"/>
      <c r="S18" s="20">
        <f>K18*M18*O18</f>
        <v>2112000</v>
      </c>
      <c r="AD18" s="88"/>
    </row>
    <row r="19" spans="1:30" ht="11.1" customHeight="1" x14ac:dyDescent="0.25">
      <c r="A19" s="117">
        <f>I10*(100%-C10)</f>
        <v>0</v>
      </c>
      <c r="B19" s="95" t="str">
        <f>Assumptions!$A$26</f>
        <v>5 bed house</v>
      </c>
      <c r="C19" s="120">
        <f>Assumptions!$B$26</f>
        <v>150</v>
      </c>
      <c r="D19" s="119" t="s">
        <v>5</v>
      </c>
      <c r="E19" s="120">
        <f>Assumptions!$G$32</f>
        <v>1800</v>
      </c>
      <c r="F19" s="119" t="s">
        <v>6</v>
      </c>
      <c r="G19" s="116"/>
      <c r="H19" s="116"/>
      <c r="I19" s="20">
        <f>A19*C19*E19</f>
        <v>0</v>
      </c>
      <c r="K19" s="117">
        <f>S10*(100%-M10)</f>
        <v>0</v>
      </c>
      <c r="L19" s="95" t="str">
        <f>Assumptions!$A$26</f>
        <v>5 bed house</v>
      </c>
      <c r="M19" s="120">
        <f>Assumptions!$B$26</f>
        <v>150</v>
      </c>
      <c r="N19" s="119" t="s">
        <v>5</v>
      </c>
      <c r="O19" s="120">
        <f>Assumptions!$G$33</f>
        <v>2150</v>
      </c>
      <c r="P19" s="119" t="s">
        <v>6</v>
      </c>
      <c r="Q19" s="116"/>
      <c r="R19" s="116"/>
      <c r="S19" s="20">
        <f>K19*M19*O19</f>
        <v>0</v>
      </c>
      <c r="AD19" s="88"/>
    </row>
    <row r="20" spans="1:30" ht="11.1" customHeight="1" x14ac:dyDescent="0.25">
      <c r="A20" s="114"/>
      <c r="B20" s="114"/>
      <c r="C20" s="114"/>
      <c r="D20" s="122"/>
      <c r="E20" s="114"/>
      <c r="F20" s="122"/>
      <c r="G20" s="114"/>
      <c r="H20" s="114"/>
      <c r="I20" s="22"/>
      <c r="K20" s="114"/>
      <c r="L20" s="114"/>
      <c r="M20" s="114"/>
      <c r="N20" s="122"/>
      <c r="O20" s="114"/>
      <c r="P20" s="122"/>
      <c r="Q20" s="114"/>
      <c r="R20" s="114"/>
      <c r="S20" s="22"/>
      <c r="AD20" s="88"/>
    </row>
    <row r="21" spans="1:30" ht="11.1" customHeight="1" x14ac:dyDescent="0.25">
      <c r="A21" s="91" t="str">
        <f>Assumptions!$D$12</f>
        <v>Starter Homes</v>
      </c>
      <c r="B21" s="91"/>
      <c r="C21" s="107">
        <f>Assumptions!$D$18</f>
        <v>0.8</v>
      </c>
      <c r="D21" s="119" t="s">
        <v>63</v>
      </c>
      <c r="E21" s="116"/>
      <c r="F21" s="119"/>
      <c r="G21" s="116"/>
      <c r="H21" s="116"/>
      <c r="I21" s="23"/>
      <c r="K21" s="91" t="str">
        <f>Assumptions!$D$12</f>
        <v>Starter Homes</v>
      </c>
      <c r="L21" s="91"/>
      <c r="M21" s="107">
        <f>Assumptions!$D$18</f>
        <v>0.8</v>
      </c>
      <c r="N21" s="119" t="s">
        <v>63</v>
      </c>
      <c r="O21" s="116"/>
      <c r="P21" s="119"/>
      <c r="Q21" s="116"/>
      <c r="R21" s="116"/>
      <c r="S21" s="23"/>
      <c r="AD21" s="88"/>
    </row>
    <row r="22" spans="1:30" ht="11.1" customHeight="1" x14ac:dyDescent="0.25">
      <c r="A22" s="117">
        <f>D10*C11*Assumptions!$C$220</f>
        <v>0</v>
      </c>
      <c r="B22" s="95" t="str">
        <f>Assumptions!$A$220</f>
        <v>Apartments</v>
      </c>
      <c r="C22" s="125">
        <f>Assumptions!$B$220</f>
        <v>0</v>
      </c>
      <c r="D22" s="119" t="s">
        <v>7</v>
      </c>
      <c r="E22" s="116">
        <f>E15*C21</f>
        <v>1400</v>
      </c>
      <c r="F22" s="119" t="s">
        <v>6</v>
      </c>
      <c r="G22" s="116"/>
      <c r="H22" s="116"/>
      <c r="I22" s="20">
        <f>A22*C22*E22</f>
        <v>0</v>
      </c>
      <c r="K22" s="117">
        <f>N10*M11*Assumptions!$C$220</f>
        <v>0</v>
      </c>
      <c r="L22" s="95" t="str">
        <f>Assumptions!$A$220</f>
        <v>Apartments</v>
      </c>
      <c r="M22" s="125">
        <f>Assumptions!$B$220</f>
        <v>0</v>
      </c>
      <c r="N22" s="119" t="s">
        <v>7</v>
      </c>
      <c r="O22" s="116">
        <f>O15*M21</f>
        <v>1480</v>
      </c>
      <c r="P22" s="119" t="s">
        <v>6</v>
      </c>
      <c r="Q22" s="116"/>
      <c r="R22" s="116"/>
      <c r="S22" s="20">
        <f>K22*M22*O22</f>
        <v>0</v>
      </c>
      <c r="AD22" s="88"/>
    </row>
    <row r="23" spans="1:30" ht="11.1" customHeight="1" x14ac:dyDescent="0.25">
      <c r="A23" s="117">
        <f>D10*C11*Assumptions!$C$221</f>
        <v>1.2000000000000002</v>
      </c>
      <c r="B23" s="95" t="str">
        <f>Assumptions!$A$221</f>
        <v>2 Bed house</v>
      </c>
      <c r="C23" s="125">
        <f>Assumptions!$B$221</f>
        <v>75</v>
      </c>
      <c r="D23" s="119" t="s">
        <v>7</v>
      </c>
      <c r="E23" s="116">
        <f>E16*C21</f>
        <v>1520</v>
      </c>
      <c r="F23" s="119" t="s">
        <v>6</v>
      </c>
      <c r="G23" s="116"/>
      <c r="H23" s="116"/>
      <c r="I23" s="20">
        <f>A23*C23*E23</f>
        <v>136800.00000000003</v>
      </c>
      <c r="K23" s="117">
        <f>N10*M11*Assumptions!$C$221</f>
        <v>2.4000000000000004</v>
      </c>
      <c r="L23" s="95" t="str">
        <f>Assumptions!$A$221</f>
        <v>2 Bed house</v>
      </c>
      <c r="M23" s="125">
        <f>Assumptions!$B$221</f>
        <v>75</v>
      </c>
      <c r="N23" s="119" t="s">
        <v>7</v>
      </c>
      <c r="O23" s="116">
        <f>O16*M21</f>
        <v>1800</v>
      </c>
      <c r="P23" s="119" t="s">
        <v>6</v>
      </c>
      <c r="Q23" s="116"/>
      <c r="R23" s="116"/>
      <c r="S23" s="20">
        <f>K23*M23*O23</f>
        <v>324000.00000000006</v>
      </c>
      <c r="AD23" s="88"/>
    </row>
    <row r="24" spans="1:30" ht="11.1" customHeight="1" x14ac:dyDescent="0.25">
      <c r="A24" s="117">
        <f>D10*C11*Assumptions!$C$222</f>
        <v>0.30000000000000004</v>
      </c>
      <c r="B24" s="95" t="str">
        <f>Assumptions!$A$222</f>
        <v>3 Bed House</v>
      </c>
      <c r="C24" s="125">
        <f>Assumptions!$B$222</f>
        <v>90</v>
      </c>
      <c r="D24" s="119" t="s">
        <v>7</v>
      </c>
      <c r="E24" s="116">
        <f>E17*C21</f>
        <v>1480</v>
      </c>
      <c r="F24" s="119" t="s">
        <v>6</v>
      </c>
      <c r="G24" s="116"/>
      <c r="H24" s="116"/>
      <c r="I24" s="20">
        <f>A24*C24*E24</f>
        <v>39960.000000000007</v>
      </c>
      <c r="K24" s="117">
        <f>N10*M11*Assumptions!$C$222</f>
        <v>0.60000000000000009</v>
      </c>
      <c r="L24" s="95" t="str">
        <f>Assumptions!$A$222</f>
        <v>3 Bed House</v>
      </c>
      <c r="M24" s="125">
        <f>Assumptions!$B$222</f>
        <v>90</v>
      </c>
      <c r="N24" s="119" t="s">
        <v>7</v>
      </c>
      <c r="O24" s="116">
        <f>O17*M21</f>
        <v>1760</v>
      </c>
      <c r="P24" s="119" t="s">
        <v>6</v>
      </c>
      <c r="Q24" s="116"/>
      <c r="R24" s="116"/>
      <c r="S24" s="20">
        <f>K24*M24*O24</f>
        <v>95040.000000000015</v>
      </c>
      <c r="AD24" s="88"/>
    </row>
    <row r="25" spans="1:30" ht="11.1" customHeight="1" x14ac:dyDescent="0.25">
      <c r="A25" s="126"/>
      <c r="B25" s="114"/>
      <c r="C25" s="127"/>
      <c r="D25" s="122"/>
      <c r="E25" s="114"/>
      <c r="F25" s="122"/>
      <c r="G25" s="114"/>
      <c r="H25" s="114"/>
      <c r="I25" s="27"/>
      <c r="K25" s="126"/>
      <c r="L25" s="114"/>
      <c r="M25" s="127"/>
      <c r="N25" s="122"/>
      <c r="O25" s="114"/>
      <c r="P25" s="122"/>
      <c r="Q25" s="114"/>
      <c r="R25" s="114"/>
      <c r="S25" s="27"/>
      <c r="AD25" s="88"/>
    </row>
    <row r="26" spans="1:30" ht="11.1" customHeight="1" x14ac:dyDescent="0.25">
      <c r="A26" s="91" t="str">
        <f>Assumptions!$E$12</f>
        <v>Intermediate</v>
      </c>
      <c r="B26" s="91"/>
      <c r="C26" s="107">
        <f>Assumptions!$E$18</f>
        <v>0.65</v>
      </c>
      <c r="D26" s="119" t="s">
        <v>63</v>
      </c>
      <c r="E26" s="116"/>
      <c r="F26" s="119"/>
      <c r="G26" s="116"/>
      <c r="H26" s="116"/>
      <c r="I26" s="23"/>
      <c r="K26" s="91" t="str">
        <f>Assumptions!$E$12</f>
        <v>Intermediate</v>
      </c>
      <c r="L26" s="91"/>
      <c r="M26" s="107">
        <f>Assumptions!$E$18</f>
        <v>0.65</v>
      </c>
      <c r="N26" s="119" t="s">
        <v>63</v>
      </c>
      <c r="O26" s="116"/>
      <c r="P26" s="119"/>
      <c r="Q26" s="116"/>
      <c r="R26" s="116"/>
      <c r="S26" s="23"/>
      <c r="AD26" s="88"/>
    </row>
    <row r="27" spans="1:30" ht="11.1" customHeight="1" x14ac:dyDescent="0.25">
      <c r="A27" s="117">
        <f>D10*E11*Assumptions!$C$225</f>
        <v>0</v>
      </c>
      <c r="B27" s="95" t="str">
        <f>Assumptions!$A$225</f>
        <v>Apartments</v>
      </c>
      <c r="C27" s="125">
        <f>Assumptions!$B$225</f>
        <v>0</v>
      </c>
      <c r="D27" s="119" t="s">
        <v>66</v>
      </c>
      <c r="E27" s="116">
        <f>E15*C26</f>
        <v>1137.5</v>
      </c>
      <c r="F27" s="119" t="s">
        <v>6</v>
      </c>
      <c r="G27" s="116"/>
      <c r="H27" s="116"/>
      <c r="I27" s="20">
        <f>A27*C27*E27</f>
        <v>0</v>
      </c>
      <c r="K27" s="117">
        <f>N10*O11*Assumptions!$C$225</f>
        <v>0</v>
      </c>
      <c r="L27" s="95" t="str">
        <f>Assumptions!$A$225</f>
        <v>Apartments</v>
      </c>
      <c r="M27" s="125">
        <f>Assumptions!$B$225</f>
        <v>0</v>
      </c>
      <c r="N27" s="119" t="s">
        <v>66</v>
      </c>
      <c r="O27" s="116">
        <f>O15*M26</f>
        <v>1202.5</v>
      </c>
      <c r="P27" s="119" t="s">
        <v>6</v>
      </c>
      <c r="Q27" s="116"/>
      <c r="R27" s="116"/>
      <c r="S27" s="20">
        <f>K27*M27*O27</f>
        <v>0</v>
      </c>
      <c r="AD27" s="88"/>
    </row>
    <row r="28" spans="1:30" ht="11.1" customHeight="1" x14ac:dyDescent="0.25">
      <c r="A28" s="117">
        <f>D10*E11*Assumptions!$C$226</f>
        <v>1.2000000000000002</v>
      </c>
      <c r="B28" s="95" t="s">
        <v>64</v>
      </c>
      <c r="C28" s="125">
        <f>Assumptions!$B$226</f>
        <v>75</v>
      </c>
      <c r="D28" s="119" t="s">
        <v>66</v>
      </c>
      <c r="E28" s="116">
        <f>E16*C26</f>
        <v>1235</v>
      </c>
      <c r="F28" s="119" t="s">
        <v>6</v>
      </c>
      <c r="G28" s="116"/>
      <c r="H28" s="116"/>
      <c r="I28" s="20">
        <f>A28*C28*E28</f>
        <v>111150.00000000001</v>
      </c>
      <c r="K28" s="117">
        <f>N10*O11*Assumptions!$C$226</f>
        <v>2.4000000000000004</v>
      </c>
      <c r="L28" s="95" t="s">
        <v>64</v>
      </c>
      <c r="M28" s="125">
        <f>Assumptions!$B$226</f>
        <v>75</v>
      </c>
      <c r="N28" s="119" t="s">
        <v>66</v>
      </c>
      <c r="O28" s="116">
        <f>O16*M26</f>
        <v>1462.5</v>
      </c>
      <c r="P28" s="119" t="s">
        <v>6</v>
      </c>
      <c r="Q28" s="116"/>
      <c r="R28" s="116"/>
      <c r="S28" s="20">
        <f>K28*M28*O28</f>
        <v>263250.00000000006</v>
      </c>
      <c r="AD28" s="88"/>
    </row>
    <row r="29" spans="1:30" ht="11.1" customHeight="1" x14ac:dyDescent="0.25">
      <c r="A29" s="117">
        <f>D10*E11*Assumptions!$C$227</f>
        <v>0.30000000000000004</v>
      </c>
      <c r="B29" s="95" t="str">
        <f>Assumptions!$A$227</f>
        <v>3 Bed House</v>
      </c>
      <c r="C29" s="125">
        <f>Assumptions!$B$227</f>
        <v>90</v>
      </c>
      <c r="D29" s="119" t="s">
        <v>66</v>
      </c>
      <c r="E29" s="116">
        <f>E17*C26</f>
        <v>1202.5</v>
      </c>
      <c r="F29" s="119" t="s">
        <v>6</v>
      </c>
      <c r="G29" s="116"/>
      <c r="H29" s="116"/>
      <c r="I29" s="20">
        <f>A29*C29*E29</f>
        <v>32467.500000000004</v>
      </c>
      <c r="K29" s="117">
        <f>N10*O11*Assumptions!$C$227</f>
        <v>0.60000000000000009</v>
      </c>
      <c r="L29" s="95" t="str">
        <f>Assumptions!$A$227</f>
        <v>3 Bed House</v>
      </c>
      <c r="M29" s="125">
        <f>Assumptions!$B$227</f>
        <v>90</v>
      </c>
      <c r="N29" s="119" t="s">
        <v>66</v>
      </c>
      <c r="O29" s="116">
        <f>O17*M26</f>
        <v>1430</v>
      </c>
      <c r="P29" s="119" t="s">
        <v>6</v>
      </c>
      <c r="Q29" s="116"/>
      <c r="R29" s="116"/>
      <c r="S29" s="20">
        <f>K29*M29*O29</f>
        <v>77220.000000000015</v>
      </c>
      <c r="AD29" s="88"/>
    </row>
    <row r="30" spans="1:30" ht="11.1" customHeight="1" x14ac:dyDescent="0.25">
      <c r="A30" s="126"/>
      <c r="B30" s="114"/>
      <c r="C30" s="127"/>
      <c r="D30" s="122"/>
      <c r="E30" s="114"/>
      <c r="F30" s="122"/>
      <c r="G30" s="114"/>
      <c r="H30" s="114"/>
      <c r="I30" s="27"/>
      <c r="K30" s="126"/>
      <c r="L30" s="114"/>
      <c r="M30" s="127"/>
      <c r="N30" s="122"/>
      <c r="O30" s="114"/>
      <c r="P30" s="122"/>
      <c r="Q30" s="114"/>
      <c r="R30" s="114"/>
      <c r="S30" s="27"/>
      <c r="AD30" s="88"/>
    </row>
    <row r="31" spans="1:30" ht="11.1" customHeight="1" x14ac:dyDescent="0.25">
      <c r="A31" s="91" t="str">
        <f>Assumptions!$F$12</f>
        <v>Afford/Social Rent</v>
      </c>
      <c r="B31" s="91"/>
      <c r="C31" s="107">
        <f>Assumptions!$F$18</f>
        <v>0.48</v>
      </c>
      <c r="D31" s="119" t="s">
        <v>63</v>
      </c>
      <c r="E31" s="116"/>
      <c r="F31" s="119"/>
      <c r="G31" s="116"/>
      <c r="H31" s="116"/>
      <c r="I31" s="23"/>
      <c r="K31" s="91" t="str">
        <f>Assumptions!$F$12</f>
        <v>Afford/Social Rent</v>
      </c>
      <c r="L31" s="91"/>
      <c r="M31" s="107">
        <f>Assumptions!$F$18</f>
        <v>0.48</v>
      </c>
      <c r="N31" s="119" t="s">
        <v>63</v>
      </c>
      <c r="O31" s="116"/>
      <c r="P31" s="119"/>
      <c r="Q31" s="116"/>
      <c r="R31" s="116"/>
      <c r="S31" s="23"/>
      <c r="AD31" s="88"/>
    </row>
    <row r="32" spans="1:30" ht="11.1" customHeight="1" x14ac:dyDescent="0.25">
      <c r="A32" s="117">
        <f>D10*G11*Assumptions!$C$230</f>
        <v>0</v>
      </c>
      <c r="B32" s="95" t="str">
        <f>Assumptions!$A$230</f>
        <v>Apartments</v>
      </c>
      <c r="C32" s="125">
        <f>Assumptions!$B$230</f>
        <v>0</v>
      </c>
      <c r="D32" s="119" t="s">
        <v>66</v>
      </c>
      <c r="E32" s="116">
        <f>E15*C31</f>
        <v>840</v>
      </c>
      <c r="F32" s="119" t="s">
        <v>6</v>
      </c>
      <c r="G32" s="116"/>
      <c r="H32" s="116"/>
      <c r="I32" s="20">
        <f>A32*C32*E32</f>
        <v>0</v>
      </c>
      <c r="K32" s="117">
        <f>N10*Q11*Assumptions!$C$230</f>
        <v>0</v>
      </c>
      <c r="L32" s="95" t="str">
        <f>Assumptions!$A$230</f>
        <v>Apartments</v>
      </c>
      <c r="M32" s="125">
        <f>Assumptions!$B$230</f>
        <v>0</v>
      </c>
      <c r="N32" s="119" t="s">
        <v>66</v>
      </c>
      <c r="O32" s="116">
        <f>O15*M31</f>
        <v>888</v>
      </c>
      <c r="P32" s="119" t="s">
        <v>6</v>
      </c>
      <c r="Q32" s="116"/>
      <c r="R32" s="116"/>
      <c r="S32" s="20">
        <f>K32*M32*O32</f>
        <v>0</v>
      </c>
      <c r="AD32" s="88"/>
    </row>
    <row r="33" spans="1:30" ht="11.1" customHeight="1" x14ac:dyDescent="0.25">
      <c r="A33" s="117">
        <f>D10*G11*Assumptions!$C$231</f>
        <v>5.6000000000000005</v>
      </c>
      <c r="B33" s="95" t="str">
        <f>Assumptions!$A$231</f>
        <v>2 Bed house</v>
      </c>
      <c r="C33" s="125">
        <f>Assumptions!$B$231</f>
        <v>75</v>
      </c>
      <c r="D33" s="119" t="s">
        <v>66</v>
      </c>
      <c r="E33" s="116">
        <f>E16*C31</f>
        <v>912</v>
      </c>
      <c r="F33" s="119" t="s">
        <v>6</v>
      </c>
      <c r="G33" s="116"/>
      <c r="H33" s="116"/>
      <c r="I33" s="20">
        <f>A33*C33*E33</f>
        <v>383040.00000000006</v>
      </c>
      <c r="K33" s="117">
        <f>N10*Q11*Assumptions!$C$231</f>
        <v>11.200000000000001</v>
      </c>
      <c r="L33" s="95" t="str">
        <f>Assumptions!$A$231</f>
        <v>2 Bed house</v>
      </c>
      <c r="M33" s="125">
        <f>Assumptions!$B$231</f>
        <v>75</v>
      </c>
      <c r="N33" s="119" t="s">
        <v>66</v>
      </c>
      <c r="O33" s="116">
        <f>O16*M31</f>
        <v>1080</v>
      </c>
      <c r="P33" s="119" t="s">
        <v>6</v>
      </c>
      <c r="Q33" s="116"/>
      <c r="R33" s="116"/>
      <c r="S33" s="20">
        <f>K33*M33*O33</f>
        <v>907200.00000000012</v>
      </c>
      <c r="AD33" s="88"/>
    </row>
    <row r="34" spans="1:30" ht="11.1" customHeight="1" x14ac:dyDescent="0.25">
      <c r="A34" s="117">
        <f>D10*G11*Assumptions!$C$232</f>
        <v>1.4000000000000001</v>
      </c>
      <c r="B34" s="95" t="str">
        <f>Assumptions!$A$232</f>
        <v>3 Bed House</v>
      </c>
      <c r="C34" s="125">
        <f>Assumptions!$B$232</f>
        <v>90</v>
      </c>
      <c r="D34" s="119" t="s">
        <v>66</v>
      </c>
      <c r="E34" s="116">
        <f>E17*C31</f>
        <v>888</v>
      </c>
      <c r="F34" s="119" t="s">
        <v>6</v>
      </c>
      <c r="G34" s="116"/>
      <c r="H34" s="116"/>
      <c r="I34" s="20">
        <f>A34*C34*E34</f>
        <v>111888.00000000001</v>
      </c>
      <c r="K34" s="117">
        <f>N10*Q11*Assumptions!$C$232</f>
        <v>2.8000000000000003</v>
      </c>
      <c r="L34" s="95" t="str">
        <f>Assumptions!$A$232</f>
        <v>3 Bed House</v>
      </c>
      <c r="M34" s="125">
        <f>Assumptions!$B$232</f>
        <v>90</v>
      </c>
      <c r="N34" s="119" t="s">
        <v>66</v>
      </c>
      <c r="O34" s="116">
        <f>O17*M31</f>
        <v>1056</v>
      </c>
      <c r="P34" s="119" t="s">
        <v>6</v>
      </c>
      <c r="Q34" s="116"/>
      <c r="R34" s="116"/>
      <c r="S34" s="20">
        <f>K34*M34*O34</f>
        <v>266112.00000000006</v>
      </c>
      <c r="AD34" s="88"/>
    </row>
    <row r="35" spans="1:30" ht="11.1" customHeight="1" x14ac:dyDescent="0.25">
      <c r="A35" s="129">
        <f>SUM(A15:A34)</f>
        <v>100</v>
      </c>
      <c r="B35" s="122" t="s">
        <v>67</v>
      </c>
      <c r="C35" s="114"/>
      <c r="D35" s="114"/>
      <c r="E35" s="114"/>
      <c r="F35" s="114"/>
      <c r="G35" s="114"/>
      <c r="H35" s="114"/>
      <c r="I35" s="22"/>
      <c r="K35" s="129">
        <f>SUM(K15:K34)</f>
        <v>100</v>
      </c>
      <c r="L35" s="122" t="s">
        <v>67</v>
      </c>
      <c r="M35" s="114"/>
      <c r="N35" s="114"/>
      <c r="O35" s="114"/>
      <c r="P35" s="114"/>
      <c r="Q35" s="114"/>
      <c r="R35" s="114"/>
      <c r="S35" s="22"/>
      <c r="AD35" s="88"/>
    </row>
    <row r="36" spans="1:30" ht="11.1" customHeight="1" x14ac:dyDescent="0.25">
      <c r="A36" s="113" t="s">
        <v>4</v>
      </c>
      <c r="B36" s="114"/>
      <c r="C36" s="114"/>
      <c r="D36" s="114"/>
      <c r="E36" s="114"/>
      <c r="F36" s="114"/>
      <c r="G36" s="114"/>
      <c r="H36" s="114"/>
      <c r="I36" s="29">
        <f>SUM(I15:I34)</f>
        <v>15003805.5</v>
      </c>
      <c r="K36" s="113" t="s">
        <v>4</v>
      </c>
      <c r="L36" s="114"/>
      <c r="M36" s="114"/>
      <c r="N36" s="114"/>
      <c r="O36" s="114"/>
      <c r="P36" s="114"/>
      <c r="Q36" s="114"/>
      <c r="R36" s="114"/>
      <c r="S36" s="29">
        <f>SUM(S15:S34)</f>
        <v>16896822</v>
      </c>
      <c r="AD36" s="88"/>
    </row>
    <row r="37" spans="1:30" ht="11.1" customHeight="1" x14ac:dyDescent="0.25">
      <c r="A37" s="88"/>
      <c r="B37" s="88"/>
      <c r="C37" s="88"/>
      <c r="D37" s="88"/>
      <c r="E37" s="88"/>
      <c r="F37" s="88"/>
      <c r="G37" s="88"/>
      <c r="H37" s="88"/>
      <c r="K37" s="88"/>
      <c r="L37" s="88"/>
      <c r="M37" s="88"/>
      <c r="N37" s="88"/>
      <c r="O37" s="88"/>
      <c r="P37" s="88"/>
      <c r="Q37" s="88"/>
      <c r="R37" s="88"/>
      <c r="AD37" s="88"/>
    </row>
    <row r="38" spans="1:30" ht="11.1" customHeight="1" x14ac:dyDescent="0.25">
      <c r="A38" s="113" t="s">
        <v>8</v>
      </c>
      <c r="B38" s="114"/>
      <c r="C38" s="114"/>
      <c r="D38" s="114"/>
      <c r="E38" s="114"/>
      <c r="F38" s="114"/>
      <c r="G38" s="114"/>
      <c r="H38" s="114"/>
      <c r="I38" s="27"/>
      <c r="K38" s="113" t="s">
        <v>8</v>
      </c>
      <c r="L38" s="114"/>
      <c r="M38" s="114"/>
      <c r="N38" s="114"/>
      <c r="O38" s="114"/>
      <c r="P38" s="114"/>
      <c r="Q38" s="114"/>
      <c r="R38" s="114"/>
      <c r="S38" s="27"/>
      <c r="AD38" s="88"/>
    </row>
    <row r="39" spans="1:30" ht="11.1" customHeight="1" x14ac:dyDescent="0.25">
      <c r="A39" s="90" t="s">
        <v>9</v>
      </c>
      <c r="B39" s="95" t="s">
        <v>31</v>
      </c>
      <c r="C39" s="131">
        <f>A15</f>
        <v>0</v>
      </c>
      <c r="D39" s="119" t="s">
        <v>68</v>
      </c>
      <c r="E39" s="132">
        <f>(Assumptions!$D$182+((Assumptions!$D$177-Assumptions!$D$182)*(Assumptions!$D$184)))/Assumptions!$A$215</f>
        <v>3189.4761965796015</v>
      </c>
      <c r="F39" s="119" t="s">
        <v>69</v>
      </c>
      <c r="G39" s="116"/>
      <c r="H39" s="116"/>
      <c r="I39" s="20">
        <f>C39*E39</f>
        <v>0</v>
      </c>
      <c r="K39" s="90" t="s">
        <v>9</v>
      </c>
      <c r="L39" s="95" t="s">
        <v>31</v>
      </c>
      <c r="M39" s="131">
        <f>K15</f>
        <v>0</v>
      </c>
      <c r="N39" s="119" t="s">
        <v>68</v>
      </c>
      <c r="O39" s="132">
        <f>(Assumptions!$D$182+((Assumptions!$E$177-Assumptions!$D$182)*(Assumptions!$D$184)))/Assumptions!$A$215</f>
        <v>7314.9587107595034</v>
      </c>
      <c r="P39" s="119" t="s">
        <v>69</v>
      </c>
      <c r="Q39" s="116"/>
      <c r="R39" s="116"/>
      <c r="S39" s="20">
        <f>M39*O39</f>
        <v>0</v>
      </c>
      <c r="AD39" s="88"/>
    </row>
    <row r="40" spans="1:30" ht="11.1" customHeight="1" x14ac:dyDescent="0.25">
      <c r="A40" s="91"/>
      <c r="B40" s="95" t="s">
        <v>70</v>
      </c>
      <c r="C40" s="131">
        <f>A16</f>
        <v>54</v>
      </c>
      <c r="D40" s="119" t="s">
        <v>68</v>
      </c>
      <c r="E40" s="132">
        <f>(Assumptions!$D$182+((Assumptions!$D$177-Assumptions!$D$182)*(Assumptions!$D$184)))/Assumptions!$B$215</f>
        <v>7973.6904914490033</v>
      </c>
      <c r="F40" s="119" t="s">
        <v>69</v>
      </c>
      <c r="G40" s="116"/>
      <c r="H40" s="116"/>
      <c r="I40" s="20">
        <f>C40*E40</f>
        <v>430579.2865382462</v>
      </c>
      <c r="K40" s="91"/>
      <c r="L40" s="95" t="s">
        <v>70</v>
      </c>
      <c r="M40" s="131">
        <f>K16</f>
        <v>48</v>
      </c>
      <c r="N40" s="119" t="s">
        <v>68</v>
      </c>
      <c r="O40" s="132">
        <f>(Assumptions!$D$182+((Assumptions!$E$177-Assumptions!$D$182)*(Assumptions!$D$184)))/Assumptions!$B$215</f>
        <v>18287.396776898757</v>
      </c>
      <c r="P40" s="119" t="s">
        <v>69</v>
      </c>
      <c r="Q40" s="116"/>
      <c r="R40" s="116"/>
      <c r="S40" s="20">
        <f>M40*O40</f>
        <v>877795.04529114033</v>
      </c>
      <c r="AD40" s="88"/>
    </row>
    <row r="41" spans="1:30" ht="11.1" customHeight="1" x14ac:dyDescent="0.25">
      <c r="A41" s="91"/>
      <c r="B41" s="95" t="s">
        <v>65</v>
      </c>
      <c r="C41" s="131">
        <f>A17</f>
        <v>27</v>
      </c>
      <c r="D41" s="119" t="s">
        <v>68</v>
      </c>
      <c r="E41" s="132">
        <f>(Assumptions!$D$182+((Assumptions!$D$177-Assumptions!$D$182)*(Assumptions!$D$184)))/Assumptions!$C$215</f>
        <v>9112.789133084576</v>
      </c>
      <c r="F41" s="119" t="s">
        <v>69</v>
      </c>
      <c r="G41" s="116"/>
      <c r="H41" s="116"/>
      <c r="I41" s="20">
        <f>C41*E41</f>
        <v>246045.30659328355</v>
      </c>
      <c r="K41" s="91"/>
      <c r="L41" s="95" t="s">
        <v>65</v>
      </c>
      <c r="M41" s="131">
        <f>K17</f>
        <v>24</v>
      </c>
      <c r="N41" s="119" t="s">
        <v>68</v>
      </c>
      <c r="O41" s="132">
        <f>(Assumptions!$D$182+((Assumptions!$E$177-Assumptions!$D$182)*(Assumptions!$D$184)))/Assumptions!$C$215</f>
        <v>20899.882030741439</v>
      </c>
      <c r="P41" s="119" t="s">
        <v>69</v>
      </c>
      <c r="Q41" s="116"/>
      <c r="R41" s="116"/>
      <c r="S41" s="20">
        <f>M41*O41</f>
        <v>501597.16873779451</v>
      </c>
      <c r="AD41" s="88"/>
    </row>
    <row r="42" spans="1:30" ht="11.1" customHeight="1" x14ac:dyDescent="0.25">
      <c r="A42" s="91"/>
      <c r="B42" s="95" t="s">
        <v>71</v>
      </c>
      <c r="C42" s="131">
        <f>A18</f>
        <v>9</v>
      </c>
      <c r="D42" s="119" t="s">
        <v>68</v>
      </c>
      <c r="E42" s="132">
        <f>(Assumptions!$D$182+((Assumptions!$D$177-Assumptions!$D$182)*(Assumptions!$D$184)))/Assumptions!$D$215</f>
        <v>12757.904786318406</v>
      </c>
      <c r="F42" s="119" t="s">
        <v>69</v>
      </c>
      <c r="G42" s="116"/>
      <c r="H42" s="116"/>
      <c r="I42" s="20">
        <f>C42*E42</f>
        <v>114821.14307686566</v>
      </c>
      <c r="K42" s="91"/>
      <c r="L42" s="95" t="s">
        <v>71</v>
      </c>
      <c r="M42" s="131">
        <f>K18</f>
        <v>8</v>
      </c>
      <c r="N42" s="119" t="s">
        <v>68</v>
      </c>
      <c r="O42" s="132">
        <f>(Assumptions!$D$182+((Assumptions!$E$177-Assumptions!$D$182)*(Assumptions!$D$184)))/Assumptions!$D$215</f>
        <v>29259.834843038014</v>
      </c>
      <c r="P42" s="119" t="s">
        <v>69</v>
      </c>
      <c r="Q42" s="116"/>
      <c r="R42" s="116"/>
      <c r="S42" s="20">
        <f>M42*O42</f>
        <v>234078.67874430411</v>
      </c>
      <c r="AD42" s="88"/>
    </row>
    <row r="43" spans="1:30" ht="11.1" customHeight="1" x14ac:dyDescent="0.25">
      <c r="A43" s="111"/>
      <c r="B43" s="95" t="s">
        <v>72</v>
      </c>
      <c r="C43" s="131">
        <f>A19</f>
        <v>0</v>
      </c>
      <c r="D43" s="119" t="s">
        <v>68</v>
      </c>
      <c r="E43" s="132">
        <f>(Assumptions!$D$182+((Assumptions!$D$177-Assumptions!$D$182)*(Assumptions!$D$184)))/Assumptions!$E$215</f>
        <v>15947.380982898007</v>
      </c>
      <c r="F43" s="119" t="s">
        <v>69</v>
      </c>
      <c r="G43" s="133" t="s">
        <v>94</v>
      </c>
      <c r="H43" s="134">
        <f>SUM(I39:I43)</f>
        <v>791445.73620839545</v>
      </c>
      <c r="I43" s="20">
        <f>C43*E43</f>
        <v>0</v>
      </c>
      <c r="K43" s="111"/>
      <c r="L43" s="95" t="s">
        <v>72</v>
      </c>
      <c r="M43" s="131">
        <f>K19</f>
        <v>0</v>
      </c>
      <c r="N43" s="119" t="s">
        <v>68</v>
      </c>
      <c r="O43" s="132">
        <f>(Assumptions!$D$182+((Assumptions!$E$177-Assumptions!$D$182)*(Assumptions!$D$184)))/Assumptions!$E$215</f>
        <v>36574.793553797514</v>
      </c>
      <c r="P43" s="119" t="s">
        <v>69</v>
      </c>
      <c r="Q43" s="133" t="s">
        <v>94</v>
      </c>
      <c r="R43" s="134">
        <f>SUM(S39:S43)</f>
        <v>1613470.8927732389</v>
      </c>
      <c r="S43" s="20">
        <f>M43*O43</f>
        <v>0</v>
      </c>
      <c r="AD43" s="88"/>
    </row>
    <row r="44" spans="1:30" ht="11.1" customHeight="1" x14ac:dyDescent="0.25">
      <c r="A44" s="91" t="s">
        <v>73</v>
      </c>
      <c r="B44" s="91"/>
      <c r="C44" s="116"/>
      <c r="D44" s="135"/>
      <c r="E44" s="136">
        <f>IF(H43&lt;250000,1%,IF(H43&lt;500000,3%,IF(H43&gt;500000,4%)))</f>
        <v>0.04</v>
      </c>
      <c r="F44" s="119"/>
      <c r="G44" s="116"/>
      <c r="H44" s="116"/>
      <c r="I44" s="20">
        <f>SUM(I39:I43)*E44</f>
        <v>31657.829448335819</v>
      </c>
      <c r="K44" s="91" t="s">
        <v>73</v>
      </c>
      <c r="L44" s="91"/>
      <c r="M44" s="116"/>
      <c r="N44" s="135"/>
      <c r="O44" s="136">
        <f>IF(R43&lt;250000,1%,IF(R43&lt;500000,3%,IF(R43&gt;500000,4%)))</f>
        <v>0.04</v>
      </c>
      <c r="P44" s="119"/>
      <c r="Q44" s="116"/>
      <c r="R44" s="116"/>
      <c r="S44" s="20">
        <f>SUM(S39:S43)*O44</f>
        <v>64538.835710929561</v>
      </c>
      <c r="AD44" s="88"/>
    </row>
    <row r="45" spans="1:30" ht="11.1" customHeight="1" x14ac:dyDescent="0.25">
      <c r="A45" s="12" t="s">
        <v>10</v>
      </c>
      <c r="B45" s="13"/>
      <c r="C45" s="13"/>
      <c r="D45" s="21"/>
      <c r="E45" s="13"/>
      <c r="F45" s="21"/>
      <c r="G45" s="13"/>
      <c r="H45" s="13"/>
      <c r="I45" s="27"/>
      <c r="K45" s="12" t="s">
        <v>10</v>
      </c>
      <c r="L45" s="13"/>
      <c r="M45" s="13"/>
      <c r="N45" s="21"/>
      <c r="O45" s="13"/>
      <c r="P45" s="21"/>
      <c r="Q45" s="13"/>
      <c r="R45" s="13"/>
      <c r="S45" s="27"/>
      <c r="AD45" s="88"/>
    </row>
    <row r="46" spans="1:30" ht="11.1" customHeight="1" x14ac:dyDescent="0.25">
      <c r="A46" s="16"/>
      <c r="B46" s="17" t="str">
        <f>Assumptions!$F$22</f>
        <v>Apartments</v>
      </c>
      <c r="C46" s="120">
        <f>Assumptions!$G$22*Assumptions!$D$22</f>
        <v>1759.4999999999998</v>
      </c>
      <c r="D46" s="19" t="s">
        <v>6</v>
      </c>
      <c r="E46" s="15"/>
      <c r="F46" s="79" t="s">
        <v>125</v>
      </c>
      <c r="G46" s="78"/>
      <c r="H46" s="19"/>
      <c r="I46" s="20">
        <f>(A15*C15*C46)+(A16*C16*C47)+(A17*C17*C48)+(A18*C18*C49)+(A19*C19*C50)</f>
        <v>7892640</v>
      </c>
      <c r="K46" s="16"/>
      <c r="L46" s="17" t="str">
        <f>Assumptions!$F$22</f>
        <v>Apartments</v>
      </c>
      <c r="M46" s="120">
        <f>Assumptions!$G$22*Assumptions!$D$22</f>
        <v>1759.4999999999998</v>
      </c>
      <c r="N46" s="19" t="s">
        <v>6</v>
      </c>
      <c r="O46" s="15"/>
      <c r="P46" s="79" t="s">
        <v>125</v>
      </c>
      <c r="Q46" s="78"/>
      <c r="R46" s="19"/>
      <c r="S46" s="20">
        <f>(K15*M15*M46)+(K16*M16*M47)+(K17*M17*M48)+(K18*M18*M49)+(K19*M19*M50)</f>
        <v>7015680</v>
      </c>
      <c r="AD46" s="88"/>
    </row>
    <row r="47" spans="1:30" ht="11.1" customHeight="1" x14ac:dyDescent="0.25">
      <c r="A47" s="16"/>
      <c r="B47" s="17" t="str">
        <f>Assumptions!$F$23</f>
        <v>2 bed houses</v>
      </c>
      <c r="C47" s="7">
        <f>Assumptions!$G$23</f>
        <v>1044</v>
      </c>
      <c r="D47" s="19" t="s">
        <v>6</v>
      </c>
      <c r="E47" s="15"/>
      <c r="F47" s="79"/>
      <c r="G47" s="15"/>
      <c r="H47" s="15"/>
      <c r="I47" s="20"/>
      <c r="K47" s="16"/>
      <c r="L47" s="17" t="str">
        <f>Assumptions!$F$23</f>
        <v>2 bed houses</v>
      </c>
      <c r="M47" s="7">
        <f>Assumptions!$G$23</f>
        <v>1044</v>
      </c>
      <c r="N47" s="19" t="s">
        <v>6</v>
      </c>
      <c r="O47" s="15"/>
      <c r="P47" s="79"/>
      <c r="Q47" s="15"/>
      <c r="R47" s="15"/>
      <c r="S47" s="20"/>
      <c r="AD47" s="88"/>
    </row>
    <row r="48" spans="1:30" ht="11.1" customHeight="1" x14ac:dyDescent="0.25">
      <c r="A48" s="16"/>
      <c r="B48" s="17" t="str">
        <f>Assumptions!$F$24</f>
        <v>3 Bed houses</v>
      </c>
      <c r="C48" s="7">
        <f>Assumptions!$G$24</f>
        <v>1044</v>
      </c>
      <c r="D48" s="19" t="s">
        <v>6</v>
      </c>
      <c r="E48" s="15"/>
      <c r="F48" s="79" t="s">
        <v>126</v>
      </c>
      <c r="G48" s="15"/>
      <c r="H48" s="15"/>
      <c r="I48" s="20">
        <f>(A22*C22*Assumptions!$D$220)+(A23*C23*Assumptions!$D$221)+(A24*C24*Assumptions!$D$222)+(A27*C27*Assumptions!$D$225)+(A28*C28*Assumptions!$D$226)+(A29*C29*Assumptions!$D$227)+(A32*C32*Assumptions!$D$230)+(A33*C33*Assumptions!$D$231)+(A34*C34*Assumptions!$D$232)</f>
        <v>814320.00000000012</v>
      </c>
      <c r="K48" s="16"/>
      <c r="L48" s="17" t="str">
        <f>Assumptions!$F$24</f>
        <v>3 Bed houses</v>
      </c>
      <c r="M48" s="7">
        <f>Assumptions!$G$24</f>
        <v>1044</v>
      </c>
      <c r="N48" s="19" t="s">
        <v>6</v>
      </c>
      <c r="O48" s="15"/>
      <c r="P48" s="79" t="s">
        <v>126</v>
      </c>
      <c r="Q48" s="15"/>
      <c r="R48" s="15"/>
      <c r="S48" s="20">
        <f>(K22*M22*Assumptions!$D$220)+(K23*M23*Assumptions!$D$221)+(K24*M24*Assumptions!$D$222)+(K27*M27*Assumptions!$D$225)+(K28*M28*Assumptions!$D$226)+(K29*M29*Assumptions!$D$227)+(K32*M32*Assumptions!$D$230)+(K33*M33*Assumptions!$D$231)+(K34*M34*Assumptions!$D$232)</f>
        <v>1628640.0000000002</v>
      </c>
      <c r="AD48" s="88"/>
    </row>
    <row r="49" spans="1:30" ht="11.1" customHeight="1" x14ac:dyDescent="0.25">
      <c r="A49" s="16"/>
      <c r="B49" s="17" t="str">
        <f>Assumptions!$F$25</f>
        <v>4 bed houses</v>
      </c>
      <c r="C49" s="7">
        <f>Assumptions!$G$25</f>
        <v>1044</v>
      </c>
      <c r="D49" s="19" t="s">
        <v>6</v>
      </c>
      <c r="E49" s="15"/>
      <c r="F49" s="19"/>
      <c r="G49" s="15"/>
      <c r="H49" s="15"/>
      <c r="I49" s="20"/>
      <c r="K49" s="16"/>
      <c r="L49" s="17" t="str">
        <f>Assumptions!$F$25</f>
        <v>4 bed houses</v>
      </c>
      <c r="M49" s="7">
        <f>Assumptions!$G$25</f>
        <v>1044</v>
      </c>
      <c r="N49" s="19" t="s">
        <v>6</v>
      </c>
      <c r="O49" s="15"/>
      <c r="P49" s="19"/>
      <c r="Q49" s="15"/>
      <c r="R49" s="15"/>
      <c r="S49" s="20"/>
      <c r="AD49" s="88"/>
    </row>
    <row r="50" spans="1:30" ht="11.1" customHeight="1" x14ac:dyDescent="0.25">
      <c r="A50" s="16"/>
      <c r="B50" s="17" t="str">
        <f>Assumptions!$F$26</f>
        <v>5 bed house</v>
      </c>
      <c r="C50" s="7">
        <f>Assumptions!$G$26</f>
        <v>1044</v>
      </c>
      <c r="D50" s="19" t="s">
        <v>6</v>
      </c>
      <c r="E50" s="15"/>
      <c r="F50" s="19"/>
      <c r="G50" s="15"/>
      <c r="H50" s="15"/>
      <c r="I50" s="20"/>
      <c r="K50" s="16"/>
      <c r="L50" s="17" t="str">
        <f>Assumptions!$F$26</f>
        <v>5 bed house</v>
      </c>
      <c r="M50" s="7">
        <f>Assumptions!$G$26</f>
        <v>1044</v>
      </c>
      <c r="N50" s="19" t="s">
        <v>6</v>
      </c>
      <c r="O50" s="15"/>
      <c r="P50" s="19"/>
      <c r="Q50" s="15"/>
      <c r="R50" s="15"/>
      <c r="S50" s="20"/>
      <c r="AD50" s="88"/>
    </row>
    <row r="51" spans="1:30" ht="11.1" customHeight="1" x14ac:dyDescent="0.25">
      <c r="A51" s="25"/>
      <c r="B51" s="13"/>
      <c r="C51" s="33"/>
      <c r="D51" s="21"/>
      <c r="E51" s="13"/>
      <c r="F51" s="21"/>
      <c r="G51" s="13"/>
      <c r="H51" s="13"/>
      <c r="I51" s="27"/>
      <c r="K51" s="25"/>
      <c r="L51" s="13"/>
      <c r="M51" s="33"/>
      <c r="N51" s="21"/>
      <c r="O51" s="13"/>
      <c r="P51" s="21"/>
      <c r="Q51" s="13"/>
      <c r="R51" s="13"/>
      <c r="S51" s="27"/>
      <c r="AD51" s="88"/>
    </row>
    <row r="52" spans="1:30" ht="11.1" customHeight="1" x14ac:dyDescent="0.25">
      <c r="A52" s="6" t="s">
        <v>100</v>
      </c>
      <c r="B52" s="1"/>
      <c r="E52" s="40"/>
      <c r="F52" s="19"/>
      <c r="I52" s="20">
        <f>SUM((A22*E39)+(A23*E40)+(A24*E41)+(A27*E39)+(A28*E40)+(A29*E41)+(A32*E39)+(A33*E40)+(A34*E41))*Assumptions!$D$211</f>
        <v>82015.102197761182</v>
      </c>
      <c r="K52" s="6" t="s">
        <v>100</v>
      </c>
      <c r="L52" s="1"/>
      <c r="O52" s="40"/>
      <c r="P52" s="19"/>
      <c r="S52" s="20">
        <f>SUM((K22*O39)+(K23*O40)+(K24*O41)+(K27*O39)+(K28*O40)+(K29*O41)+(K32*O39)+(K33*O40)+(K34*O41))*Assumptions!$D$211</f>
        <v>376197.87655334594</v>
      </c>
      <c r="AD52" s="88"/>
    </row>
    <row r="53" spans="1:30" ht="11.1" customHeight="1" x14ac:dyDescent="0.25">
      <c r="A53" s="6" t="s">
        <v>87</v>
      </c>
      <c r="B53" s="6"/>
      <c r="C53" s="15"/>
      <c r="D53" s="15"/>
      <c r="E53" s="58">
        <f>Assumptions!$E$41</f>
        <v>0.08</v>
      </c>
      <c r="F53" s="19" t="s">
        <v>13</v>
      </c>
      <c r="G53" s="15"/>
      <c r="H53" s="15"/>
      <c r="I53" s="20">
        <f>SUM(I46:I50)*E53</f>
        <v>696556.8</v>
      </c>
      <c r="K53" s="6" t="s">
        <v>87</v>
      </c>
      <c r="L53" s="6"/>
      <c r="M53" s="15"/>
      <c r="N53" s="15"/>
      <c r="O53" s="58">
        <f>Assumptions!$E$41</f>
        <v>0.08</v>
      </c>
      <c r="P53" s="19" t="s">
        <v>13</v>
      </c>
      <c r="Q53" s="15"/>
      <c r="R53" s="15"/>
      <c r="S53" s="20">
        <f>SUM(S46:S50)*O53</f>
        <v>691545.59999999998</v>
      </c>
      <c r="AD53" s="88"/>
    </row>
    <row r="54" spans="1:30" ht="11.1" customHeight="1" x14ac:dyDescent="0.25">
      <c r="A54" s="6" t="s">
        <v>14</v>
      </c>
      <c r="B54" s="6"/>
      <c r="C54" s="15"/>
      <c r="D54" s="15"/>
      <c r="E54" s="58">
        <f>Assumptions!$E$42</f>
        <v>5.0000000000000001E-3</v>
      </c>
      <c r="F54" s="19" t="s">
        <v>15</v>
      </c>
      <c r="G54" s="15"/>
      <c r="H54" s="15"/>
      <c r="I54" s="20">
        <f>I36*E54</f>
        <v>75019.027499999997</v>
      </c>
      <c r="K54" s="6" t="s">
        <v>14</v>
      </c>
      <c r="L54" s="6"/>
      <c r="M54" s="15"/>
      <c r="N54" s="15"/>
      <c r="O54" s="58">
        <f>Assumptions!$E$42</f>
        <v>5.0000000000000001E-3</v>
      </c>
      <c r="P54" s="19" t="s">
        <v>15</v>
      </c>
      <c r="Q54" s="15"/>
      <c r="R54" s="15"/>
      <c r="S54" s="20">
        <f>S36*O54</f>
        <v>84484.11</v>
      </c>
      <c r="AD54" s="88"/>
    </row>
    <row r="55" spans="1:30" ht="11.1" customHeight="1" x14ac:dyDescent="0.25">
      <c r="A55" s="6" t="s">
        <v>16</v>
      </c>
      <c r="B55" s="6"/>
      <c r="C55" s="15"/>
      <c r="D55" s="15"/>
      <c r="E55" s="58">
        <f>Assumptions!$E$43</f>
        <v>1.0999999999999999E-2</v>
      </c>
      <c r="F55" s="19" t="s">
        <v>13</v>
      </c>
      <c r="G55" s="15"/>
      <c r="H55" s="15"/>
      <c r="I55" s="20">
        <f>SUM(I46:I50)*E55</f>
        <v>95776.56</v>
      </c>
      <c r="K55" s="6" t="s">
        <v>16</v>
      </c>
      <c r="L55" s="6"/>
      <c r="M55" s="15"/>
      <c r="N55" s="15"/>
      <c r="O55" s="58">
        <f>Assumptions!$E$43</f>
        <v>1.0999999999999999E-2</v>
      </c>
      <c r="P55" s="19" t="s">
        <v>13</v>
      </c>
      <c r="Q55" s="15"/>
      <c r="R55" s="15"/>
      <c r="S55" s="20">
        <f>SUM(S46:S50)*O55</f>
        <v>95087.51999999999</v>
      </c>
      <c r="AD55" s="88"/>
    </row>
    <row r="56" spans="1:30" ht="11.1" customHeight="1" x14ac:dyDescent="0.25">
      <c r="A56" s="6" t="s">
        <v>17</v>
      </c>
      <c r="B56" s="6"/>
      <c r="C56" s="15"/>
      <c r="D56" s="15"/>
      <c r="E56" s="58">
        <f>Assumptions!$E$44</f>
        <v>0.02</v>
      </c>
      <c r="F56" s="19" t="s">
        <v>45</v>
      </c>
      <c r="G56" s="15"/>
      <c r="H56" s="15"/>
      <c r="I56" s="20">
        <f>SUM(I15:I19)*E56</f>
        <v>283770</v>
      </c>
      <c r="K56" s="6" t="s">
        <v>17</v>
      </c>
      <c r="L56" s="6"/>
      <c r="M56" s="15"/>
      <c r="N56" s="15"/>
      <c r="O56" s="58">
        <f>Assumptions!$E$44</f>
        <v>0.02</v>
      </c>
      <c r="P56" s="19" t="s">
        <v>45</v>
      </c>
      <c r="Q56" s="15"/>
      <c r="R56" s="15"/>
      <c r="S56" s="20">
        <f>SUM(S15:S19)*O56</f>
        <v>299280</v>
      </c>
      <c r="AD56" s="88"/>
    </row>
    <row r="57" spans="1:30" ht="11.1" customHeight="1" x14ac:dyDescent="0.25">
      <c r="A57" s="6" t="s">
        <v>18</v>
      </c>
      <c r="B57" s="6"/>
      <c r="C57" s="34"/>
      <c r="D57" s="15"/>
      <c r="E57" s="58">
        <f>Assumptions!$E$45</f>
        <v>0.05</v>
      </c>
      <c r="F57" s="19" t="s">
        <v>13</v>
      </c>
      <c r="G57" s="15"/>
      <c r="H57" s="15"/>
      <c r="I57" s="20">
        <f>SUM(I46:I52)*E57</f>
        <v>439448.75510988804</v>
      </c>
      <c r="K57" s="6" t="s">
        <v>18</v>
      </c>
      <c r="L57" s="6"/>
      <c r="M57" s="34"/>
      <c r="N57" s="15"/>
      <c r="O57" s="58">
        <f>Assumptions!$E$45</f>
        <v>0.05</v>
      </c>
      <c r="P57" s="19" t="s">
        <v>13</v>
      </c>
      <c r="Q57" s="15"/>
      <c r="R57" s="15"/>
      <c r="S57" s="20">
        <f>SUM(S46:S52)*O57</f>
        <v>451025.89382766729</v>
      </c>
      <c r="AD57" s="88"/>
    </row>
    <row r="58" spans="1:30" ht="11.1" customHeight="1" x14ac:dyDescent="0.25">
      <c r="A58" s="6" t="s">
        <v>19</v>
      </c>
      <c r="B58" s="1"/>
      <c r="E58" s="59">
        <f>Assumptions!$E$46</f>
        <v>1729</v>
      </c>
      <c r="F58" s="19" t="s">
        <v>46</v>
      </c>
      <c r="I58" s="23">
        <f>A35*E58</f>
        <v>172900</v>
      </c>
      <c r="K58" s="6" t="s">
        <v>19</v>
      </c>
      <c r="L58" s="1"/>
      <c r="O58" s="59">
        <f>Assumptions!$E$46</f>
        <v>1729</v>
      </c>
      <c r="P58" s="19" t="s">
        <v>46</v>
      </c>
      <c r="S58" s="23">
        <f>K35*O58</f>
        <v>172900</v>
      </c>
      <c r="AD58" s="88"/>
    </row>
    <row r="59" spans="1:30" ht="11.1" customHeight="1" x14ac:dyDescent="0.25">
      <c r="A59" s="6" t="s">
        <v>88</v>
      </c>
      <c r="B59" s="6"/>
      <c r="C59" s="32">
        <f>Assumptions!$C$47</f>
        <v>0.05</v>
      </c>
      <c r="D59" s="40">
        <f>Assumptions!$D$47</f>
        <v>12</v>
      </c>
      <c r="E59" s="19" t="s">
        <v>21</v>
      </c>
      <c r="F59" s="15"/>
      <c r="G59" s="40">
        <f>Assumptions!$G$47</f>
        <v>6</v>
      </c>
      <c r="H59" s="19" t="s">
        <v>79</v>
      </c>
      <c r="I59" s="20">
        <f>(((SUM(I39:I44)*POWER((1+C59/12),((D59+G59)/12)*12))-SUM(I39:I44))      +           ((((SUM(I46:I58)*POWER((1+C59/12),((D59+G59)/12)*12))-SUM(I46:I58))*0.5)))</f>
        <v>474016.55951127608</v>
      </c>
      <c r="K59" s="6" t="s">
        <v>88</v>
      </c>
      <c r="L59" s="6"/>
      <c r="M59" s="32">
        <f>Assumptions!$C$47</f>
        <v>0.05</v>
      </c>
      <c r="N59" s="40">
        <f>Assumptions!$D$47</f>
        <v>12</v>
      </c>
      <c r="O59" s="19" t="s">
        <v>21</v>
      </c>
      <c r="P59" s="15"/>
      <c r="Q59" s="40">
        <f>Assumptions!$G$47</f>
        <v>6</v>
      </c>
      <c r="R59" s="19" t="s">
        <v>79</v>
      </c>
      <c r="S59" s="20">
        <f>(((SUM(S39:S44)*POWER((1+M59/12),((N59+Q59)/12)*12))-SUM(S39:S44))      +           ((((SUM(S46:S58)*POWER((1+M59/12),((N59+Q59)/12)*12))-SUM(S46:S58))*0.5)))</f>
        <v>550652.79028717265</v>
      </c>
      <c r="AD59" s="88"/>
    </row>
    <row r="60" spans="1:30" ht="11.1" customHeight="1" x14ac:dyDescent="0.25">
      <c r="A60" s="6" t="s">
        <v>22</v>
      </c>
      <c r="B60" s="6"/>
      <c r="C60" s="32">
        <f>Assumptions!$C$48</f>
        <v>0.01</v>
      </c>
      <c r="D60" s="19" t="s">
        <v>23</v>
      </c>
      <c r="E60" s="15"/>
      <c r="F60" s="15"/>
      <c r="G60" s="15"/>
      <c r="H60" s="15"/>
      <c r="I60" s="20">
        <f>SUM(I39:I57)*C60</f>
        <v>112026.4981046438</v>
      </c>
      <c r="K60" s="6" t="s">
        <v>22</v>
      </c>
      <c r="L60" s="6"/>
      <c r="M60" s="32">
        <f>Assumptions!$C$48</f>
        <v>0.01</v>
      </c>
      <c r="N60" s="19" t="s">
        <v>23</v>
      </c>
      <c r="O60" s="15"/>
      <c r="P60" s="15"/>
      <c r="Q60" s="15"/>
      <c r="R60" s="15"/>
      <c r="S60" s="20">
        <f>SUM(S39:S57)*M60</f>
        <v>123199.5072886518</v>
      </c>
      <c r="AD60" s="88"/>
    </row>
    <row r="61" spans="1:30" ht="11.1" customHeight="1" x14ac:dyDescent="0.25">
      <c r="A61" s="6" t="s">
        <v>24</v>
      </c>
      <c r="B61" s="6"/>
      <c r="C61" s="61" t="s">
        <v>104</v>
      </c>
      <c r="D61" s="32">
        <f>Assumptions!$D$49</f>
        <v>0.2</v>
      </c>
      <c r="E61" s="19" t="s">
        <v>25</v>
      </c>
      <c r="F61" s="61" t="s">
        <v>105</v>
      </c>
      <c r="G61" s="32">
        <f>Assumptions!$G$49</f>
        <v>0.06</v>
      </c>
      <c r="H61" s="19" t="s">
        <v>128</v>
      </c>
      <c r="I61" s="20">
        <f>SUM(I15:I19)*D61+I48*G61</f>
        <v>2886559.2</v>
      </c>
      <c r="K61" s="6" t="s">
        <v>24</v>
      </c>
      <c r="L61" s="6"/>
      <c r="M61" s="61" t="s">
        <v>104</v>
      </c>
      <c r="N61" s="32">
        <f>Assumptions!$D$49</f>
        <v>0.2</v>
      </c>
      <c r="O61" s="19" t="s">
        <v>25</v>
      </c>
      <c r="P61" s="61" t="s">
        <v>105</v>
      </c>
      <c r="Q61" s="32">
        <f>Assumptions!$G$49</f>
        <v>0.06</v>
      </c>
      <c r="R61" s="19" t="s">
        <v>128</v>
      </c>
      <c r="S61" s="20">
        <f>SUM(S15:S19)*N61+S48*Q61</f>
        <v>3090518.4</v>
      </c>
      <c r="AD61" s="88"/>
    </row>
    <row r="62" spans="1:30" ht="11.1" customHeight="1" x14ac:dyDescent="0.25">
      <c r="A62" s="13"/>
      <c r="B62" s="13"/>
      <c r="C62" s="13"/>
      <c r="D62" s="13"/>
      <c r="E62" s="13"/>
      <c r="F62" s="13"/>
      <c r="G62" s="13"/>
      <c r="H62" s="13"/>
      <c r="I62" s="27"/>
      <c r="K62" s="13"/>
      <c r="L62" s="13"/>
      <c r="M62" s="13"/>
      <c r="N62" s="13"/>
      <c r="O62" s="13"/>
      <c r="P62" s="13"/>
      <c r="Q62" s="13"/>
      <c r="R62" s="13"/>
      <c r="S62" s="27"/>
      <c r="AD62" s="88"/>
    </row>
    <row r="63" spans="1:30" ht="11.1" customHeight="1" x14ac:dyDescent="0.25">
      <c r="A63" s="12" t="s">
        <v>26</v>
      </c>
      <c r="B63" s="13"/>
      <c r="C63" s="13"/>
      <c r="D63" s="13"/>
      <c r="E63" s="13"/>
      <c r="F63" s="13"/>
      <c r="G63" s="13"/>
      <c r="H63" s="13"/>
      <c r="I63" s="29">
        <f>SUM(I39:I62)</f>
        <v>14848152.068080299</v>
      </c>
      <c r="K63" s="12" t="s">
        <v>26</v>
      </c>
      <c r="L63" s="13"/>
      <c r="M63" s="13"/>
      <c r="N63" s="13"/>
      <c r="O63" s="13"/>
      <c r="P63" s="13"/>
      <c r="Q63" s="13"/>
      <c r="R63" s="13"/>
      <c r="S63" s="29">
        <f>SUM(S39:S62)</f>
        <v>16257221.426441004</v>
      </c>
      <c r="AD63" s="88"/>
    </row>
    <row r="64" spans="1:30" ht="11.1" customHeight="1" x14ac:dyDescent="0.25">
      <c r="A64" s="15"/>
      <c r="B64" s="15"/>
      <c r="C64" s="15"/>
      <c r="D64" s="15"/>
      <c r="E64" s="15"/>
      <c r="F64" s="15"/>
      <c r="G64" s="15"/>
      <c r="H64" s="15"/>
      <c r="I64" s="35"/>
      <c r="K64" s="15"/>
      <c r="L64" s="15"/>
      <c r="M64" s="15"/>
      <c r="N64" s="15"/>
      <c r="O64" s="15"/>
      <c r="P64" s="15"/>
      <c r="Q64" s="15"/>
      <c r="R64" s="15"/>
      <c r="S64" s="35"/>
      <c r="AD64" s="88"/>
    </row>
    <row r="65" spans="1:30" ht="11.1" customHeight="1" x14ac:dyDescent="0.25">
      <c r="A65" s="36" t="s">
        <v>130</v>
      </c>
      <c r="B65" s="37"/>
      <c r="C65" s="37"/>
      <c r="D65" s="37"/>
      <c r="E65" s="37"/>
      <c r="F65" s="37"/>
      <c r="G65" s="37"/>
      <c r="H65" s="37"/>
      <c r="I65" s="38">
        <f>I36-I63</f>
        <v>155653.4319197014</v>
      </c>
      <c r="K65" s="36" t="s">
        <v>130</v>
      </c>
      <c r="L65" s="37"/>
      <c r="M65" s="37"/>
      <c r="N65" s="37"/>
      <c r="O65" s="37"/>
      <c r="P65" s="37"/>
      <c r="Q65" s="37"/>
      <c r="R65" s="37"/>
      <c r="S65" s="38">
        <f>S36-S63</f>
        <v>639600.5735589955</v>
      </c>
      <c r="AD65" s="88"/>
    </row>
    <row r="66" spans="1:30" ht="11.1" customHeight="1" x14ac:dyDescent="0.25">
      <c r="A66" s="36" t="s">
        <v>129</v>
      </c>
      <c r="B66" s="37"/>
      <c r="C66" s="37"/>
      <c r="D66" s="37"/>
      <c r="E66" s="37"/>
      <c r="F66" s="37"/>
      <c r="G66" s="37"/>
      <c r="H66" s="37"/>
      <c r="I66" s="38">
        <f>I65/D12</f>
        <v>20.589078296256798</v>
      </c>
      <c r="K66" s="36" t="s">
        <v>129</v>
      </c>
      <c r="L66" s="37"/>
      <c r="M66" s="37"/>
      <c r="N66" s="37"/>
      <c r="O66" s="37"/>
      <c r="P66" s="37"/>
      <c r="Q66" s="37"/>
      <c r="R66" s="37"/>
      <c r="S66" s="38">
        <f>S65/N12</f>
        <v>95.178656779612425</v>
      </c>
      <c r="AD66" s="88"/>
    </row>
    <row r="67" spans="1:30" ht="11.1" customHeight="1" x14ac:dyDescent="0.25">
      <c r="AD67" s="88"/>
    </row>
    <row r="68" spans="1:30" ht="11.1" customHeight="1" x14ac:dyDescent="0.25">
      <c r="AD68" s="88"/>
    </row>
    <row r="69" spans="1:30" ht="11.1" customHeight="1" x14ac:dyDescent="0.3">
      <c r="A69" s="2"/>
      <c r="B69" s="3"/>
      <c r="C69" s="3"/>
      <c r="D69" s="4"/>
      <c r="E69" s="3"/>
      <c r="F69" s="3"/>
      <c r="G69" s="3"/>
      <c r="H69" s="3"/>
      <c r="I69" s="3"/>
      <c r="K69" s="2"/>
      <c r="L69" s="3"/>
      <c r="M69" s="3"/>
      <c r="N69" s="4"/>
      <c r="O69" s="3"/>
      <c r="P69" s="3"/>
      <c r="Q69" s="3"/>
      <c r="R69" s="3"/>
      <c r="S69" s="3"/>
      <c r="AD69" s="88"/>
    </row>
    <row r="70" spans="1:30" ht="11.1" customHeight="1" x14ac:dyDescent="0.25">
      <c r="A70" s="2"/>
      <c r="B70" s="2"/>
      <c r="C70" s="2"/>
      <c r="D70" s="303" t="s">
        <v>54</v>
      </c>
      <c r="E70" s="303"/>
      <c r="F70" s="303"/>
      <c r="G70" s="303"/>
      <c r="H70" s="303"/>
      <c r="I70" s="303"/>
      <c r="K70" s="2"/>
      <c r="L70" s="2"/>
      <c r="M70" s="2"/>
      <c r="N70" s="303" t="s">
        <v>54</v>
      </c>
      <c r="O70" s="303"/>
      <c r="P70" s="303"/>
      <c r="Q70" s="303"/>
      <c r="R70" s="303"/>
      <c r="S70" s="303"/>
      <c r="AD70" s="88"/>
    </row>
    <row r="71" spans="1:30" ht="11.1" customHeight="1" x14ac:dyDescent="0.25">
      <c r="A71" s="2"/>
      <c r="B71" s="2"/>
      <c r="C71" s="2"/>
      <c r="D71" s="303"/>
      <c r="E71" s="303"/>
      <c r="F71" s="303"/>
      <c r="G71" s="303"/>
      <c r="H71" s="303"/>
      <c r="I71" s="303"/>
      <c r="K71" s="2"/>
      <c r="L71" s="2"/>
      <c r="M71" s="2"/>
      <c r="N71" s="303"/>
      <c r="O71" s="303"/>
      <c r="P71" s="303"/>
      <c r="Q71" s="303"/>
      <c r="R71" s="303"/>
      <c r="S71" s="303"/>
      <c r="AD71" s="88"/>
    </row>
    <row r="72" spans="1:30" ht="11.1" customHeight="1" x14ac:dyDescent="0.25">
      <c r="A72" s="2"/>
      <c r="B72" s="2"/>
      <c r="C72" s="2"/>
      <c r="D72" s="303"/>
      <c r="E72" s="303"/>
      <c r="F72" s="303"/>
      <c r="G72" s="303"/>
      <c r="H72" s="303"/>
      <c r="I72" s="303"/>
      <c r="K72" s="2"/>
      <c r="L72" s="2"/>
      <c r="M72" s="2"/>
      <c r="N72" s="303"/>
      <c r="O72" s="303"/>
      <c r="P72" s="303"/>
      <c r="Q72" s="303"/>
      <c r="R72" s="303"/>
      <c r="S72" s="303"/>
      <c r="AD72" s="88"/>
    </row>
    <row r="73" spans="1:30" ht="11.1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K73" s="2"/>
      <c r="L73" s="2"/>
      <c r="M73" s="2"/>
      <c r="N73" s="2"/>
      <c r="O73" s="2"/>
      <c r="P73" s="2"/>
      <c r="Q73" s="2"/>
      <c r="R73" s="2"/>
      <c r="S73" s="2"/>
      <c r="AD73" s="88"/>
    </row>
    <row r="74" spans="1:30" ht="11.1" customHeight="1" x14ac:dyDescent="0.25">
      <c r="A74" s="5" t="s">
        <v>0</v>
      </c>
      <c r="B74" s="5"/>
      <c r="C74" s="6"/>
      <c r="D74" s="52" t="str">
        <f>D6</f>
        <v>Med Scale Urban Mixed Residential </v>
      </c>
      <c r="E74" s="44"/>
      <c r="F74" s="44"/>
      <c r="G74" s="45"/>
      <c r="H74" s="17" t="str">
        <f>Assumptions!$D$70</f>
        <v>Apartments</v>
      </c>
      <c r="I74" s="82">
        <f>Assumptions!$C$79</f>
        <v>0</v>
      </c>
      <c r="K74" s="5" t="s">
        <v>0</v>
      </c>
      <c r="L74" s="5"/>
      <c r="M74" s="6"/>
      <c r="N74" s="52" t="str">
        <f>D6</f>
        <v>Med Scale Urban Mixed Residential </v>
      </c>
      <c r="O74" s="44"/>
      <c r="P74" s="44"/>
      <c r="Q74" s="45"/>
      <c r="R74" s="17" t="str">
        <f>Assumptions!$D$70</f>
        <v>Apartments</v>
      </c>
      <c r="S74" s="82">
        <f>Assumptions!$C$79</f>
        <v>0</v>
      </c>
      <c r="AD74" s="88"/>
    </row>
    <row r="75" spans="1:30" ht="11.1" customHeight="1" x14ac:dyDescent="0.25">
      <c r="A75" s="5" t="s">
        <v>1</v>
      </c>
      <c r="B75" s="6"/>
      <c r="C75" s="6"/>
      <c r="D75" s="52" t="s">
        <v>101</v>
      </c>
      <c r="E75" s="44"/>
      <c r="F75" s="44"/>
      <c r="G75" s="46"/>
      <c r="H75" s="17" t="str">
        <f>Assumptions!$D$71</f>
        <v>2 bed houses</v>
      </c>
      <c r="I75" s="82">
        <f>Assumptions!$C$80</f>
        <v>60</v>
      </c>
      <c r="K75" s="5" t="s">
        <v>1</v>
      </c>
      <c r="L75" s="6"/>
      <c r="M75" s="6"/>
      <c r="N75" s="52" t="s">
        <v>101</v>
      </c>
      <c r="O75" s="44"/>
      <c r="P75" s="44"/>
      <c r="Q75" s="46"/>
      <c r="R75" s="17" t="str">
        <f>Assumptions!$D$71</f>
        <v>2 bed houses</v>
      </c>
      <c r="S75" s="82">
        <f>Assumptions!$C$80</f>
        <v>60</v>
      </c>
      <c r="AD75" s="88"/>
    </row>
    <row r="76" spans="1:30" ht="11.1" customHeight="1" x14ac:dyDescent="0.25">
      <c r="A76" s="5" t="s">
        <v>2</v>
      </c>
      <c r="B76" s="5"/>
      <c r="C76" s="6"/>
      <c r="D76" s="53" t="str">
        <f>Assumptions!A13</f>
        <v xml:space="preserve">Low Value </v>
      </c>
      <c r="E76" s="49"/>
      <c r="F76" s="49"/>
      <c r="G76" s="50"/>
      <c r="H76" s="17" t="str">
        <f>Assumptions!$D$72</f>
        <v>3 Bed houses</v>
      </c>
      <c r="I76" s="82">
        <f>Assumptions!$C$81</f>
        <v>30</v>
      </c>
      <c r="K76" s="5" t="s">
        <v>2</v>
      </c>
      <c r="L76" s="5"/>
      <c r="M76" s="6"/>
      <c r="N76" s="51" t="str">
        <f>Assumptions!A14</f>
        <v>High Value</v>
      </c>
      <c r="O76" s="47"/>
      <c r="P76" s="47"/>
      <c r="Q76" s="48"/>
      <c r="R76" s="17" t="str">
        <f>Assumptions!$D$72</f>
        <v>3 Bed houses</v>
      </c>
      <c r="S76" s="82">
        <f>Assumptions!$C$81</f>
        <v>30</v>
      </c>
      <c r="AD76" s="88"/>
    </row>
    <row r="77" spans="1:30" ht="11.1" customHeight="1" x14ac:dyDescent="0.25">
      <c r="A77" s="5" t="s">
        <v>3</v>
      </c>
      <c r="B77" s="5"/>
      <c r="C77" s="6"/>
      <c r="D77" s="10">
        <f>SUM(I74:I78)</f>
        <v>100</v>
      </c>
      <c r="E77" s="39" t="s">
        <v>67</v>
      </c>
      <c r="F77" s="6"/>
      <c r="G77" s="8"/>
      <c r="H77" s="17" t="str">
        <f>Assumptions!$D$73</f>
        <v>4 bed houses</v>
      </c>
      <c r="I77" s="82">
        <f>Assumptions!$C$82</f>
        <v>10</v>
      </c>
      <c r="K77" s="5" t="s">
        <v>3</v>
      </c>
      <c r="L77" s="5"/>
      <c r="M77" s="6"/>
      <c r="N77" s="10">
        <f>SUM(S74:S78)</f>
        <v>100</v>
      </c>
      <c r="O77" s="39" t="s">
        <v>67</v>
      </c>
      <c r="P77" s="6"/>
      <c r="Q77" s="8"/>
      <c r="R77" s="17" t="str">
        <f>Assumptions!$D$73</f>
        <v>4 bed houses</v>
      </c>
      <c r="S77" s="82">
        <f>Assumptions!$C$82</f>
        <v>10</v>
      </c>
      <c r="AD77" s="88"/>
    </row>
    <row r="78" spans="1:30" ht="11.1" customHeight="1" x14ac:dyDescent="0.25">
      <c r="A78" s="90" t="s">
        <v>56</v>
      </c>
      <c r="B78" s="91"/>
      <c r="C78" s="107">
        <v>0.05</v>
      </c>
      <c r="D78" s="104">
        <f>D77*C78</f>
        <v>5</v>
      </c>
      <c r="E78" s="105" t="s">
        <v>57</v>
      </c>
      <c r="F78" s="106"/>
      <c r="G78" s="108"/>
      <c r="H78" s="95" t="str">
        <f>Assumptions!$D$65</f>
        <v>5 bed house</v>
      </c>
      <c r="I78" s="82">
        <f>Assumptions!$C$83</f>
        <v>0</v>
      </c>
      <c r="K78" s="90" t="s">
        <v>56</v>
      </c>
      <c r="L78" s="91"/>
      <c r="M78" s="107">
        <v>0.1</v>
      </c>
      <c r="N78" s="104">
        <f>N77*M78</f>
        <v>10</v>
      </c>
      <c r="O78" s="105" t="s">
        <v>57</v>
      </c>
      <c r="P78" s="106"/>
      <c r="Q78" s="108"/>
      <c r="R78" s="95" t="str">
        <f>Assumptions!$D$65</f>
        <v>5 bed house</v>
      </c>
      <c r="S78" s="82">
        <f>Assumptions!$C$83</f>
        <v>0</v>
      </c>
      <c r="AD78" s="88"/>
    </row>
    <row r="79" spans="1:30" ht="11.1" customHeight="1" x14ac:dyDescent="0.25">
      <c r="A79" s="90" t="s">
        <v>58</v>
      </c>
      <c r="B79" s="91"/>
      <c r="C79" s="109">
        <f>Assumptions!$D$13</f>
        <v>0.15</v>
      </c>
      <c r="D79" s="95" t="str">
        <f>Assumptions!$D$12</f>
        <v>Starter Homes</v>
      </c>
      <c r="E79" s="107">
        <f>Assumptions!$E$13</f>
        <v>0.15</v>
      </c>
      <c r="F79" s="95" t="str">
        <f>Assumptions!$E$12</f>
        <v>Intermediate</v>
      </c>
      <c r="G79" s="110">
        <f>Assumptions!$F$13</f>
        <v>0.7</v>
      </c>
      <c r="H79" s="105" t="str">
        <f>Assumptions!$F$12</f>
        <v>Afford/Social Rent</v>
      </c>
      <c r="I79" s="1"/>
      <c r="K79" s="90" t="s">
        <v>58</v>
      </c>
      <c r="L79" s="91"/>
      <c r="M79" s="109">
        <f>Assumptions!$D$14</f>
        <v>0.15</v>
      </c>
      <c r="N79" s="95" t="str">
        <f>Assumptions!$D$12</f>
        <v>Starter Homes</v>
      </c>
      <c r="O79" s="107">
        <f>Assumptions!$E$14</f>
        <v>0.15</v>
      </c>
      <c r="P79" s="95" t="str">
        <f>Assumptions!$E$12</f>
        <v>Intermediate</v>
      </c>
      <c r="Q79" s="110">
        <f>Assumptions!$F$14</f>
        <v>0.7</v>
      </c>
      <c r="R79" s="105" t="str">
        <f>Assumptions!$F$12</f>
        <v>Afford/Social Rent</v>
      </c>
      <c r="S79" s="1"/>
      <c r="AD79" s="88"/>
    </row>
    <row r="80" spans="1:30" ht="11.1" customHeight="1" x14ac:dyDescent="0.25">
      <c r="A80" s="90" t="s">
        <v>59</v>
      </c>
      <c r="B80" s="91"/>
      <c r="C80" s="91"/>
      <c r="D80" s="104">
        <f>(A83*C83)+(A84*C84)+(A85*C85)+(A86*C86)+(A87*C87)</f>
        <v>7980</v>
      </c>
      <c r="E80" s="105" t="s">
        <v>60</v>
      </c>
      <c r="F80" s="106"/>
      <c r="G80" s="112">
        <f>SUM(A90*C90)+(A91*C91)+(A92*C92)+(A95*C95)+(A96*C96)+(A97*C97)+(A100*C100)+(A101*C101)+(A102*C102)</f>
        <v>390.00000000000006</v>
      </c>
      <c r="H80" s="95" t="s">
        <v>61</v>
      </c>
      <c r="I80" s="8"/>
      <c r="K80" s="90" t="s">
        <v>59</v>
      </c>
      <c r="L80" s="91"/>
      <c r="M80" s="91"/>
      <c r="N80" s="104">
        <f>(K83*M83)+(K84*M84)+(K85*M85)+(K86*M86)+(K87*M87)</f>
        <v>7560</v>
      </c>
      <c r="O80" s="105" t="s">
        <v>60</v>
      </c>
      <c r="P80" s="106"/>
      <c r="Q80" s="112">
        <f>SUM(K90*M90)+(K91*M91)+(K92*M92)+(K95*M95)+(K96*M96)+(K97*M97)+(K100*M100)+(K101*M101)+(K102*M102)</f>
        <v>780.00000000000011</v>
      </c>
      <c r="R80" s="95" t="s">
        <v>61</v>
      </c>
      <c r="S80" s="8"/>
      <c r="AD80" s="88"/>
    </row>
    <row r="81" spans="1:30" ht="11.1" customHeight="1" x14ac:dyDescent="0.25">
      <c r="A81" s="113" t="s">
        <v>4</v>
      </c>
      <c r="B81" s="114"/>
      <c r="C81" s="114"/>
      <c r="D81" s="114"/>
      <c r="E81" s="114"/>
      <c r="F81" s="114"/>
      <c r="G81" s="114"/>
      <c r="H81" s="114"/>
      <c r="I81" s="14"/>
      <c r="K81" s="113" t="s">
        <v>4</v>
      </c>
      <c r="L81" s="114"/>
      <c r="M81" s="114"/>
      <c r="N81" s="114"/>
      <c r="O81" s="114"/>
      <c r="P81" s="114"/>
      <c r="Q81" s="114"/>
      <c r="R81" s="114"/>
      <c r="S81" s="14"/>
      <c r="AD81" s="88"/>
    </row>
    <row r="82" spans="1:30" ht="11.1" customHeight="1" x14ac:dyDescent="0.25">
      <c r="A82" s="91" t="s">
        <v>62</v>
      </c>
      <c r="B82" s="91"/>
      <c r="C82" s="116"/>
      <c r="D82" s="116"/>
      <c r="E82" s="116"/>
      <c r="F82" s="116"/>
      <c r="G82" s="116"/>
      <c r="H82" s="116"/>
      <c r="I82" s="8"/>
      <c r="K82" s="91" t="s">
        <v>62</v>
      </c>
      <c r="L82" s="91"/>
      <c r="M82" s="116"/>
      <c r="N82" s="116"/>
      <c r="O82" s="116"/>
      <c r="P82" s="116"/>
      <c r="Q82" s="116"/>
      <c r="R82" s="116"/>
      <c r="S82" s="8"/>
      <c r="AD82" s="88"/>
    </row>
    <row r="83" spans="1:30" ht="11.1" customHeight="1" x14ac:dyDescent="0.25">
      <c r="A83" s="117">
        <f>I74*(100%-C78)</f>
        <v>0</v>
      </c>
      <c r="B83" s="95" t="str">
        <f>Assumptions!$A$22</f>
        <v>Apartments</v>
      </c>
      <c r="C83" s="118">
        <f>Assumptions!$B$22</f>
        <v>65</v>
      </c>
      <c r="D83" s="119" t="s">
        <v>5</v>
      </c>
      <c r="E83" s="120">
        <f>Assumptions!$C$32</f>
        <v>1750</v>
      </c>
      <c r="F83" s="119" t="s">
        <v>6</v>
      </c>
      <c r="G83" s="116"/>
      <c r="H83" s="116"/>
      <c r="I83" s="20">
        <f>A83*C83*E83</f>
        <v>0</v>
      </c>
      <c r="K83" s="117">
        <f>S74*(100%-M78)</f>
        <v>0</v>
      </c>
      <c r="L83" s="95" t="str">
        <f>Assumptions!$A$22</f>
        <v>Apartments</v>
      </c>
      <c r="M83" s="118">
        <f>Assumptions!$B$22</f>
        <v>65</v>
      </c>
      <c r="N83" s="119" t="s">
        <v>5</v>
      </c>
      <c r="O83" s="120">
        <f>Assumptions!$C$33</f>
        <v>1850</v>
      </c>
      <c r="P83" s="119" t="s">
        <v>6</v>
      </c>
      <c r="Q83" s="116"/>
      <c r="R83" s="116"/>
      <c r="S83" s="20">
        <f>K83*M83*O83</f>
        <v>0</v>
      </c>
      <c r="AD83" s="88"/>
    </row>
    <row r="84" spans="1:30" ht="11.1" customHeight="1" x14ac:dyDescent="0.25">
      <c r="A84" s="117">
        <f>I75*(100%-C78)</f>
        <v>57</v>
      </c>
      <c r="B84" s="95" t="str">
        <f>Assumptions!$A$23</f>
        <v>2 bed houses</v>
      </c>
      <c r="C84" s="118">
        <f>Assumptions!$B$23</f>
        <v>75</v>
      </c>
      <c r="D84" s="119" t="s">
        <v>5</v>
      </c>
      <c r="E84" s="120">
        <f>Assumptions!$D$32</f>
        <v>1900</v>
      </c>
      <c r="F84" s="119" t="s">
        <v>6</v>
      </c>
      <c r="G84" s="116"/>
      <c r="H84" s="116"/>
      <c r="I84" s="20">
        <f>A84*C84*E84</f>
        <v>8122500</v>
      </c>
      <c r="K84" s="117">
        <f>S75*(100%-M78)</f>
        <v>54</v>
      </c>
      <c r="L84" s="95" t="str">
        <f>Assumptions!$A$23</f>
        <v>2 bed houses</v>
      </c>
      <c r="M84" s="118">
        <f>Assumptions!$B$23</f>
        <v>75</v>
      </c>
      <c r="N84" s="119" t="s">
        <v>5</v>
      </c>
      <c r="O84" s="120">
        <f>Assumptions!$D$33</f>
        <v>2250</v>
      </c>
      <c r="P84" s="119" t="s">
        <v>6</v>
      </c>
      <c r="Q84" s="116"/>
      <c r="R84" s="116"/>
      <c r="S84" s="20">
        <f>K84*M84*O84</f>
        <v>9112500</v>
      </c>
      <c r="AD84" s="88"/>
    </row>
    <row r="85" spans="1:30" ht="11.1" customHeight="1" x14ac:dyDescent="0.25">
      <c r="A85" s="117">
        <f>I76*(100%-C78)</f>
        <v>28.5</v>
      </c>
      <c r="B85" s="95" t="str">
        <f>Assumptions!$A$24</f>
        <v>3 Bed houses</v>
      </c>
      <c r="C85" s="118">
        <f>Assumptions!$B$24</f>
        <v>90</v>
      </c>
      <c r="D85" s="119" t="s">
        <v>5</v>
      </c>
      <c r="E85" s="120">
        <f>Assumptions!$E$32</f>
        <v>1850</v>
      </c>
      <c r="F85" s="119" t="s">
        <v>6</v>
      </c>
      <c r="G85" s="116"/>
      <c r="H85" s="116"/>
      <c r="I85" s="20">
        <f>A85*C85*E85</f>
        <v>4745250</v>
      </c>
      <c r="K85" s="117">
        <f>S76*(100%-M78)</f>
        <v>27</v>
      </c>
      <c r="L85" s="95" t="str">
        <f>Assumptions!$A$24</f>
        <v>3 Bed houses</v>
      </c>
      <c r="M85" s="118">
        <f>Assumptions!$B$24</f>
        <v>90</v>
      </c>
      <c r="N85" s="119" t="s">
        <v>5</v>
      </c>
      <c r="O85" s="120">
        <f>Assumptions!$E$33</f>
        <v>2200</v>
      </c>
      <c r="P85" s="119" t="s">
        <v>6</v>
      </c>
      <c r="Q85" s="116"/>
      <c r="R85" s="116"/>
      <c r="S85" s="20">
        <f>K85*M85*O85</f>
        <v>5346000</v>
      </c>
      <c r="AD85" s="88"/>
    </row>
    <row r="86" spans="1:30" ht="11.1" customHeight="1" x14ac:dyDescent="0.25">
      <c r="A86" s="117">
        <f>I77*(100%-C78)</f>
        <v>9.5</v>
      </c>
      <c r="B86" s="95" t="str">
        <f>Assumptions!$A$25</f>
        <v>4 bed houses</v>
      </c>
      <c r="C86" s="118">
        <f>Assumptions!$B$25</f>
        <v>120</v>
      </c>
      <c r="D86" s="119" t="s">
        <v>5</v>
      </c>
      <c r="E86" s="120">
        <f>Assumptions!$F$32</f>
        <v>1850</v>
      </c>
      <c r="F86" s="119" t="s">
        <v>6</v>
      </c>
      <c r="G86" s="116"/>
      <c r="H86" s="116"/>
      <c r="I86" s="20">
        <f>A86*C86*E86</f>
        <v>2109000</v>
      </c>
      <c r="K86" s="117">
        <f>S77*(100%-M78)</f>
        <v>9</v>
      </c>
      <c r="L86" s="95" t="str">
        <f>Assumptions!$A$25</f>
        <v>4 bed houses</v>
      </c>
      <c r="M86" s="118">
        <f>Assumptions!$B$25</f>
        <v>120</v>
      </c>
      <c r="N86" s="119" t="s">
        <v>5</v>
      </c>
      <c r="O86" s="120">
        <f>Assumptions!$F$33</f>
        <v>2200</v>
      </c>
      <c r="P86" s="119" t="s">
        <v>6</v>
      </c>
      <c r="Q86" s="116"/>
      <c r="R86" s="116"/>
      <c r="S86" s="20">
        <f>K86*M86*O86</f>
        <v>2376000</v>
      </c>
      <c r="AD86" s="88"/>
    </row>
    <row r="87" spans="1:30" ht="11.1" customHeight="1" x14ac:dyDescent="0.25">
      <c r="A87" s="117">
        <f>I78*(100%-C78)</f>
        <v>0</v>
      </c>
      <c r="B87" s="95" t="str">
        <f>Assumptions!$A$26</f>
        <v>5 bed house</v>
      </c>
      <c r="C87" s="120">
        <f>Assumptions!$B$26</f>
        <v>150</v>
      </c>
      <c r="D87" s="119" t="s">
        <v>5</v>
      </c>
      <c r="E87" s="120">
        <f>Assumptions!$G$32</f>
        <v>1800</v>
      </c>
      <c r="F87" s="119" t="s">
        <v>6</v>
      </c>
      <c r="G87" s="116"/>
      <c r="H87" s="116"/>
      <c r="I87" s="20">
        <f>A87*C87*E87</f>
        <v>0</v>
      </c>
      <c r="K87" s="117">
        <f>S78*(100%-M78)</f>
        <v>0</v>
      </c>
      <c r="L87" s="95" t="str">
        <f>Assumptions!$A$26</f>
        <v>5 bed house</v>
      </c>
      <c r="M87" s="120">
        <f>Assumptions!$B$26</f>
        <v>150</v>
      </c>
      <c r="N87" s="119" t="s">
        <v>5</v>
      </c>
      <c r="O87" s="120">
        <f>Assumptions!$G$33</f>
        <v>2150</v>
      </c>
      <c r="P87" s="119" t="s">
        <v>6</v>
      </c>
      <c r="Q87" s="116"/>
      <c r="R87" s="116"/>
      <c r="S87" s="20">
        <f>K87*M87*O87</f>
        <v>0</v>
      </c>
      <c r="AD87" s="88"/>
    </row>
    <row r="88" spans="1:30" ht="11.1" customHeight="1" x14ac:dyDescent="0.25">
      <c r="A88" s="114"/>
      <c r="B88" s="114"/>
      <c r="C88" s="114"/>
      <c r="D88" s="122"/>
      <c r="E88" s="114"/>
      <c r="F88" s="122"/>
      <c r="G88" s="114"/>
      <c r="H88" s="114"/>
      <c r="I88" s="22"/>
      <c r="K88" s="114"/>
      <c r="L88" s="114"/>
      <c r="M88" s="114"/>
      <c r="N88" s="122"/>
      <c r="O88" s="114"/>
      <c r="P88" s="122"/>
      <c r="Q88" s="114"/>
      <c r="R88" s="114"/>
      <c r="S88" s="22"/>
      <c r="AD88" s="88"/>
    </row>
    <row r="89" spans="1:30" ht="11.1" customHeight="1" x14ac:dyDescent="0.25">
      <c r="A89" s="91" t="str">
        <f>Assumptions!$D$12</f>
        <v>Starter Homes</v>
      </c>
      <c r="B89" s="91"/>
      <c r="C89" s="107">
        <f>Assumptions!$D$18</f>
        <v>0.8</v>
      </c>
      <c r="D89" s="119" t="s">
        <v>63</v>
      </c>
      <c r="E89" s="116"/>
      <c r="F89" s="119"/>
      <c r="G89" s="116"/>
      <c r="H89" s="116"/>
      <c r="I89" s="23"/>
      <c r="K89" s="91" t="str">
        <f>Assumptions!$D$12</f>
        <v>Starter Homes</v>
      </c>
      <c r="L89" s="91"/>
      <c r="M89" s="107">
        <f>Assumptions!$D$18</f>
        <v>0.8</v>
      </c>
      <c r="N89" s="119" t="s">
        <v>63</v>
      </c>
      <c r="O89" s="116"/>
      <c r="P89" s="119"/>
      <c r="Q89" s="116"/>
      <c r="R89" s="116"/>
      <c r="S89" s="23"/>
      <c r="AD89" s="88"/>
    </row>
    <row r="90" spans="1:30" ht="11.1" customHeight="1" x14ac:dyDescent="0.25">
      <c r="A90" s="117">
        <f>D78*C79*Assumptions!$C$220</f>
        <v>0</v>
      </c>
      <c r="B90" s="95" t="str">
        <f>Assumptions!$A$220</f>
        <v>Apartments</v>
      </c>
      <c r="C90" s="125">
        <f>Assumptions!$B$220</f>
        <v>0</v>
      </c>
      <c r="D90" s="119" t="s">
        <v>7</v>
      </c>
      <c r="E90" s="116">
        <f>E83*C89</f>
        <v>1400</v>
      </c>
      <c r="F90" s="119" t="s">
        <v>6</v>
      </c>
      <c r="G90" s="116"/>
      <c r="H90" s="116"/>
      <c r="I90" s="20">
        <f>A90*C90*E90</f>
        <v>0</v>
      </c>
      <c r="K90" s="117">
        <f>N78*M79*Assumptions!$C$220</f>
        <v>0</v>
      </c>
      <c r="L90" s="95" t="str">
        <f>Assumptions!$A$220</f>
        <v>Apartments</v>
      </c>
      <c r="M90" s="125">
        <f>Assumptions!$B$220</f>
        <v>0</v>
      </c>
      <c r="N90" s="119" t="s">
        <v>7</v>
      </c>
      <c r="O90" s="116">
        <f>O83*M89</f>
        <v>1480</v>
      </c>
      <c r="P90" s="119" t="s">
        <v>6</v>
      </c>
      <c r="Q90" s="116"/>
      <c r="R90" s="116"/>
      <c r="S90" s="20">
        <f>K90*M90*O90</f>
        <v>0</v>
      </c>
      <c r="AD90" s="88"/>
    </row>
    <row r="91" spans="1:30" ht="11.1" customHeight="1" x14ac:dyDescent="0.25">
      <c r="A91" s="117">
        <f>D78*C79*Assumptions!$C$221</f>
        <v>0.60000000000000009</v>
      </c>
      <c r="B91" s="95" t="str">
        <f>Assumptions!$A$221</f>
        <v>2 Bed house</v>
      </c>
      <c r="C91" s="125">
        <f>Assumptions!$B$221</f>
        <v>75</v>
      </c>
      <c r="D91" s="119" t="s">
        <v>7</v>
      </c>
      <c r="E91" s="116">
        <f>E84*C89</f>
        <v>1520</v>
      </c>
      <c r="F91" s="119" t="s">
        <v>6</v>
      </c>
      <c r="G91" s="116"/>
      <c r="H91" s="116"/>
      <c r="I91" s="20">
        <f>A91*C91*E91</f>
        <v>68400.000000000015</v>
      </c>
      <c r="K91" s="117">
        <f>N78*M79*Assumptions!$C$221</f>
        <v>1.2000000000000002</v>
      </c>
      <c r="L91" s="95" t="str">
        <f>Assumptions!$A$221</f>
        <v>2 Bed house</v>
      </c>
      <c r="M91" s="125">
        <f>Assumptions!$B$221</f>
        <v>75</v>
      </c>
      <c r="N91" s="119" t="s">
        <v>7</v>
      </c>
      <c r="O91" s="116">
        <f>O84*M89</f>
        <v>1800</v>
      </c>
      <c r="P91" s="119" t="s">
        <v>6</v>
      </c>
      <c r="Q91" s="116"/>
      <c r="R91" s="116"/>
      <c r="S91" s="20">
        <f>K91*M91*O91</f>
        <v>162000.00000000003</v>
      </c>
      <c r="AD91" s="88"/>
    </row>
    <row r="92" spans="1:30" ht="11.1" customHeight="1" x14ac:dyDescent="0.25">
      <c r="A92" s="117">
        <f>D78*C79*Assumptions!$C$222</f>
        <v>0.15000000000000002</v>
      </c>
      <c r="B92" s="95" t="str">
        <f>Assumptions!$A$222</f>
        <v>3 Bed House</v>
      </c>
      <c r="C92" s="125">
        <f>Assumptions!$B$222</f>
        <v>90</v>
      </c>
      <c r="D92" s="119" t="s">
        <v>7</v>
      </c>
      <c r="E92" s="116">
        <f>E85*C89</f>
        <v>1480</v>
      </c>
      <c r="F92" s="119" t="s">
        <v>6</v>
      </c>
      <c r="G92" s="116"/>
      <c r="H92" s="116"/>
      <c r="I92" s="20">
        <f>A92*C92*E92</f>
        <v>19980.000000000004</v>
      </c>
      <c r="K92" s="117">
        <f>N78*M79*Assumptions!$C$222</f>
        <v>0.30000000000000004</v>
      </c>
      <c r="L92" s="95" t="str">
        <f>Assumptions!$A$222</f>
        <v>3 Bed House</v>
      </c>
      <c r="M92" s="125">
        <f>Assumptions!$B$222</f>
        <v>90</v>
      </c>
      <c r="N92" s="119" t="s">
        <v>7</v>
      </c>
      <c r="O92" s="116">
        <f>O85*M89</f>
        <v>1760</v>
      </c>
      <c r="P92" s="119" t="s">
        <v>6</v>
      </c>
      <c r="Q92" s="116"/>
      <c r="R92" s="116"/>
      <c r="S92" s="20">
        <f>K92*M92*O92</f>
        <v>47520.000000000007</v>
      </c>
      <c r="AD92" s="88"/>
    </row>
    <row r="93" spans="1:30" ht="11.1" customHeight="1" x14ac:dyDescent="0.25">
      <c r="A93" s="126"/>
      <c r="B93" s="114"/>
      <c r="C93" s="127"/>
      <c r="D93" s="122"/>
      <c r="E93" s="114"/>
      <c r="F93" s="122"/>
      <c r="G93" s="114"/>
      <c r="H93" s="114"/>
      <c r="I93" s="27"/>
      <c r="K93" s="126"/>
      <c r="L93" s="114"/>
      <c r="M93" s="127"/>
      <c r="N93" s="122"/>
      <c r="O93" s="114"/>
      <c r="P93" s="122"/>
      <c r="Q93" s="114"/>
      <c r="R93" s="114"/>
      <c r="S93" s="27"/>
      <c r="AD93" s="88"/>
    </row>
    <row r="94" spans="1:30" ht="11.1" customHeight="1" x14ac:dyDescent="0.25">
      <c r="A94" s="91" t="str">
        <f>Assumptions!$E$12</f>
        <v>Intermediate</v>
      </c>
      <c r="B94" s="91"/>
      <c r="C94" s="107">
        <f>Assumptions!$E$18</f>
        <v>0.65</v>
      </c>
      <c r="D94" s="119" t="s">
        <v>63</v>
      </c>
      <c r="E94" s="116"/>
      <c r="F94" s="119"/>
      <c r="G94" s="116"/>
      <c r="H94" s="116"/>
      <c r="I94" s="23"/>
      <c r="K94" s="91" t="str">
        <f>Assumptions!$E$12</f>
        <v>Intermediate</v>
      </c>
      <c r="L94" s="91"/>
      <c r="M94" s="107">
        <f>Assumptions!$E$18</f>
        <v>0.65</v>
      </c>
      <c r="N94" s="119" t="s">
        <v>63</v>
      </c>
      <c r="O94" s="116"/>
      <c r="P94" s="119"/>
      <c r="Q94" s="116"/>
      <c r="R94" s="116"/>
      <c r="S94" s="23"/>
      <c r="AD94" s="88"/>
    </row>
    <row r="95" spans="1:30" ht="11.1" customHeight="1" x14ac:dyDescent="0.25">
      <c r="A95" s="117">
        <f>D78*E79*Assumptions!$C$225</f>
        <v>0</v>
      </c>
      <c r="B95" s="95" t="str">
        <f>Assumptions!$A$225</f>
        <v>Apartments</v>
      </c>
      <c r="C95" s="125">
        <f>Assumptions!$B$225</f>
        <v>0</v>
      </c>
      <c r="D95" s="119" t="s">
        <v>66</v>
      </c>
      <c r="E95" s="116">
        <f>E83*C94</f>
        <v>1137.5</v>
      </c>
      <c r="F95" s="119" t="s">
        <v>6</v>
      </c>
      <c r="G95" s="116"/>
      <c r="H95" s="116"/>
      <c r="I95" s="20">
        <f>A95*C95*E95</f>
        <v>0</v>
      </c>
      <c r="K95" s="117">
        <f>N78*O79*Assumptions!$C$225</f>
        <v>0</v>
      </c>
      <c r="L95" s="95" t="str">
        <f>Assumptions!$A$225</f>
        <v>Apartments</v>
      </c>
      <c r="M95" s="125">
        <f>Assumptions!$B$225</f>
        <v>0</v>
      </c>
      <c r="N95" s="119" t="s">
        <v>66</v>
      </c>
      <c r="O95" s="116">
        <f>O83*M94</f>
        <v>1202.5</v>
      </c>
      <c r="P95" s="119" t="s">
        <v>6</v>
      </c>
      <c r="Q95" s="116"/>
      <c r="R95" s="116"/>
      <c r="S95" s="20">
        <f>K95*M95*O95</f>
        <v>0</v>
      </c>
      <c r="AD95" s="88"/>
    </row>
    <row r="96" spans="1:30" ht="11.1" customHeight="1" x14ac:dyDescent="0.25">
      <c r="A96" s="117">
        <f>D78*E79*Assumptions!$C$226</f>
        <v>0.60000000000000009</v>
      </c>
      <c r="B96" s="95" t="s">
        <v>64</v>
      </c>
      <c r="C96" s="125">
        <f>Assumptions!$B$226</f>
        <v>75</v>
      </c>
      <c r="D96" s="119" t="s">
        <v>66</v>
      </c>
      <c r="E96" s="116">
        <f>E84*C94</f>
        <v>1235</v>
      </c>
      <c r="F96" s="119" t="s">
        <v>6</v>
      </c>
      <c r="G96" s="116"/>
      <c r="H96" s="116"/>
      <c r="I96" s="20">
        <f>A96*C96*E96</f>
        <v>55575.000000000007</v>
      </c>
      <c r="K96" s="117">
        <f>N78*O79*Assumptions!$C$226</f>
        <v>1.2000000000000002</v>
      </c>
      <c r="L96" s="95" t="s">
        <v>64</v>
      </c>
      <c r="M96" s="125">
        <f>Assumptions!$B$226</f>
        <v>75</v>
      </c>
      <c r="N96" s="119" t="s">
        <v>66</v>
      </c>
      <c r="O96" s="116">
        <f>O84*M94</f>
        <v>1462.5</v>
      </c>
      <c r="P96" s="119" t="s">
        <v>6</v>
      </c>
      <c r="Q96" s="116"/>
      <c r="R96" s="116"/>
      <c r="S96" s="20">
        <f>K96*M96*O96</f>
        <v>131625.00000000003</v>
      </c>
      <c r="AD96" s="88"/>
    </row>
    <row r="97" spans="1:30" ht="11.1" customHeight="1" x14ac:dyDescent="0.25">
      <c r="A97" s="117">
        <f>D78*E79*Assumptions!$C$227</f>
        <v>0.15000000000000002</v>
      </c>
      <c r="B97" s="95" t="str">
        <f>Assumptions!$A$227</f>
        <v>3 Bed House</v>
      </c>
      <c r="C97" s="125">
        <f>Assumptions!$B$227</f>
        <v>90</v>
      </c>
      <c r="D97" s="119" t="s">
        <v>66</v>
      </c>
      <c r="E97" s="116">
        <f>E85*C94</f>
        <v>1202.5</v>
      </c>
      <c r="F97" s="119" t="s">
        <v>6</v>
      </c>
      <c r="G97" s="116"/>
      <c r="H97" s="116"/>
      <c r="I97" s="20">
        <f>A97*C97*E97</f>
        <v>16233.750000000002</v>
      </c>
      <c r="K97" s="117">
        <f>N78*O79*Assumptions!$C$227</f>
        <v>0.30000000000000004</v>
      </c>
      <c r="L97" s="95" t="str">
        <f>Assumptions!$A$227</f>
        <v>3 Bed House</v>
      </c>
      <c r="M97" s="125">
        <f>Assumptions!$B$227</f>
        <v>90</v>
      </c>
      <c r="N97" s="119" t="s">
        <v>66</v>
      </c>
      <c r="O97" s="116">
        <f>O85*M94</f>
        <v>1430</v>
      </c>
      <c r="P97" s="119" t="s">
        <v>6</v>
      </c>
      <c r="Q97" s="116"/>
      <c r="R97" s="116"/>
      <c r="S97" s="20">
        <f>K97*M97*O97</f>
        <v>38610.000000000007</v>
      </c>
      <c r="AD97" s="88"/>
    </row>
    <row r="98" spans="1:30" ht="11.1" customHeight="1" x14ac:dyDescent="0.25">
      <c r="A98" s="126"/>
      <c r="B98" s="114"/>
      <c r="C98" s="127"/>
      <c r="D98" s="122"/>
      <c r="E98" s="114"/>
      <c r="F98" s="122"/>
      <c r="G98" s="114"/>
      <c r="H98" s="114"/>
      <c r="I98" s="27"/>
      <c r="K98" s="126"/>
      <c r="L98" s="114"/>
      <c r="M98" s="127"/>
      <c r="N98" s="122"/>
      <c r="O98" s="114"/>
      <c r="P98" s="122"/>
      <c r="Q98" s="114"/>
      <c r="R98" s="114"/>
      <c r="S98" s="27"/>
      <c r="AD98" s="88"/>
    </row>
    <row r="99" spans="1:30" ht="11.1" customHeight="1" x14ac:dyDescent="0.25">
      <c r="A99" s="91" t="str">
        <f>Assumptions!$F$12</f>
        <v>Afford/Social Rent</v>
      </c>
      <c r="B99" s="91"/>
      <c r="C99" s="107">
        <f>Assumptions!$F$18</f>
        <v>0.48</v>
      </c>
      <c r="D99" s="119" t="s">
        <v>63</v>
      </c>
      <c r="E99" s="116"/>
      <c r="F99" s="119"/>
      <c r="G99" s="116"/>
      <c r="H99" s="116"/>
      <c r="I99" s="23"/>
      <c r="K99" s="91" t="str">
        <f>Assumptions!$F$12</f>
        <v>Afford/Social Rent</v>
      </c>
      <c r="L99" s="91"/>
      <c r="M99" s="107">
        <f>Assumptions!$F$18</f>
        <v>0.48</v>
      </c>
      <c r="N99" s="119" t="s">
        <v>63</v>
      </c>
      <c r="O99" s="116"/>
      <c r="P99" s="119"/>
      <c r="Q99" s="116"/>
      <c r="R99" s="116"/>
      <c r="S99" s="23"/>
      <c r="AD99" s="88"/>
    </row>
    <row r="100" spans="1:30" ht="11.1" customHeight="1" x14ac:dyDescent="0.25">
      <c r="A100" s="117">
        <f>D78*G79*Assumptions!$C$230</f>
        <v>0</v>
      </c>
      <c r="B100" s="95" t="str">
        <f>Assumptions!$A$230</f>
        <v>Apartments</v>
      </c>
      <c r="C100" s="125">
        <f>Assumptions!$B$230</f>
        <v>0</v>
      </c>
      <c r="D100" s="119" t="s">
        <v>66</v>
      </c>
      <c r="E100" s="116">
        <f>E83*C99</f>
        <v>840</v>
      </c>
      <c r="F100" s="119" t="s">
        <v>6</v>
      </c>
      <c r="G100" s="116"/>
      <c r="H100" s="116"/>
      <c r="I100" s="20">
        <f>A100*C100*E100</f>
        <v>0</v>
      </c>
      <c r="K100" s="117">
        <f>N78*Q79*Assumptions!$C$230</f>
        <v>0</v>
      </c>
      <c r="L100" s="95" t="str">
        <f>Assumptions!$A$230</f>
        <v>Apartments</v>
      </c>
      <c r="M100" s="125">
        <f>Assumptions!$B$230</f>
        <v>0</v>
      </c>
      <c r="N100" s="119" t="s">
        <v>66</v>
      </c>
      <c r="O100" s="116">
        <f>O83*M99</f>
        <v>888</v>
      </c>
      <c r="P100" s="119" t="s">
        <v>6</v>
      </c>
      <c r="Q100" s="116"/>
      <c r="R100" s="116"/>
      <c r="S100" s="20">
        <f>K100*M100*O100</f>
        <v>0</v>
      </c>
      <c r="AD100" s="88"/>
    </row>
    <row r="101" spans="1:30" ht="11.1" customHeight="1" x14ac:dyDescent="0.25">
      <c r="A101" s="117">
        <f>D78*G79*Assumptions!$C$231</f>
        <v>2.8000000000000003</v>
      </c>
      <c r="B101" s="95" t="str">
        <f>Assumptions!$A$231</f>
        <v>2 Bed house</v>
      </c>
      <c r="C101" s="125">
        <f>Assumptions!$B$231</f>
        <v>75</v>
      </c>
      <c r="D101" s="119" t="s">
        <v>66</v>
      </c>
      <c r="E101" s="116">
        <f>E84*C99</f>
        <v>912</v>
      </c>
      <c r="F101" s="119" t="s">
        <v>6</v>
      </c>
      <c r="G101" s="116"/>
      <c r="H101" s="116"/>
      <c r="I101" s="20">
        <f>A101*C101*E101</f>
        <v>191520.00000000003</v>
      </c>
      <c r="K101" s="117">
        <f>N78*Q79*Assumptions!$C$231</f>
        <v>5.6000000000000005</v>
      </c>
      <c r="L101" s="95" t="str">
        <f>Assumptions!$A$231</f>
        <v>2 Bed house</v>
      </c>
      <c r="M101" s="125">
        <f>Assumptions!$B$231</f>
        <v>75</v>
      </c>
      <c r="N101" s="119" t="s">
        <v>66</v>
      </c>
      <c r="O101" s="116">
        <f>O84*M99</f>
        <v>1080</v>
      </c>
      <c r="P101" s="119" t="s">
        <v>6</v>
      </c>
      <c r="Q101" s="116"/>
      <c r="R101" s="116"/>
      <c r="S101" s="20">
        <f>K101*M101*O101</f>
        <v>453600.00000000006</v>
      </c>
      <c r="AD101" s="88"/>
    </row>
    <row r="102" spans="1:30" ht="11.1" customHeight="1" x14ac:dyDescent="0.25">
      <c r="A102" s="117">
        <f>D78*G79*Assumptions!$C$232</f>
        <v>0.70000000000000007</v>
      </c>
      <c r="B102" s="95" t="str">
        <f>Assumptions!$A$232</f>
        <v>3 Bed House</v>
      </c>
      <c r="C102" s="125">
        <f>Assumptions!$B$232</f>
        <v>90</v>
      </c>
      <c r="D102" s="119" t="s">
        <v>66</v>
      </c>
      <c r="E102" s="116">
        <f>E85*C99</f>
        <v>888</v>
      </c>
      <c r="F102" s="119" t="s">
        <v>6</v>
      </c>
      <c r="G102" s="116"/>
      <c r="H102" s="116"/>
      <c r="I102" s="20">
        <f>A102*C102*E102</f>
        <v>55944.000000000007</v>
      </c>
      <c r="K102" s="117">
        <f>N78*Q79*Assumptions!$C$232</f>
        <v>1.4000000000000001</v>
      </c>
      <c r="L102" s="95" t="str">
        <f>Assumptions!$A$232</f>
        <v>3 Bed House</v>
      </c>
      <c r="M102" s="125">
        <f>Assumptions!$B$232</f>
        <v>90</v>
      </c>
      <c r="N102" s="119" t="s">
        <v>66</v>
      </c>
      <c r="O102" s="116">
        <f>O85*M99</f>
        <v>1056</v>
      </c>
      <c r="P102" s="119" t="s">
        <v>6</v>
      </c>
      <c r="Q102" s="116"/>
      <c r="R102" s="116"/>
      <c r="S102" s="20">
        <f>K102*M102*O102</f>
        <v>133056.00000000003</v>
      </c>
      <c r="AD102" s="88"/>
    </row>
    <row r="103" spans="1:30" ht="11.1" customHeight="1" x14ac:dyDescent="0.25">
      <c r="A103" s="129">
        <f>SUM(A83:A102)</f>
        <v>100</v>
      </c>
      <c r="B103" s="122" t="s">
        <v>67</v>
      </c>
      <c r="C103" s="114"/>
      <c r="D103" s="114"/>
      <c r="E103" s="114"/>
      <c r="F103" s="114"/>
      <c r="G103" s="114"/>
      <c r="H103" s="114"/>
      <c r="I103" s="22"/>
      <c r="K103" s="129">
        <f>SUM(K83:K102)</f>
        <v>100</v>
      </c>
      <c r="L103" s="122" t="s">
        <v>67</v>
      </c>
      <c r="M103" s="114"/>
      <c r="N103" s="114"/>
      <c r="O103" s="114"/>
      <c r="P103" s="114"/>
      <c r="Q103" s="114"/>
      <c r="R103" s="114"/>
      <c r="S103" s="22"/>
      <c r="AD103" s="88"/>
    </row>
    <row r="104" spans="1:30" ht="11.1" customHeight="1" x14ac:dyDescent="0.25">
      <c r="A104" s="113" t="s">
        <v>4</v>
      </c>
      <c r="B104" s="114"/>
      <c r="C104" s="114"/>
      <c r="D104" s="114"/>
      <c r="E104" s="114"/>
      <c r="F104" s="114"/>
      <c r="G104" s="114"/>
      <c r="H104" s="114"/>
      <c r="I104" s="29">
        <f>SUM(I83:I102)</f>
        <v>15384402.75</v>
      </c>
      <c r="K104" s="113" t="s">
        <v>4</v>
      </c>
      <c r="L104" s="114"/>
      <c r="M104" s="114"/>
      <c r="N104" s="114"/>
      <c r="O104" s="114"/>
      <c r="P104" s="114"/>
      <c r="Q104" s="114"/>
      <c r="R104" s="114"/>
      <c r="S104" s="29">
        <f>SUM(S83:S102)</f>
        <v>17800911</v>
      </c>
      <c r="AD104" s="88"/>
    </row>
    <row r="105" spans="1:30" ht="11.1" customHeight="1" x14ac:dyDescent="0.25">
      <c r="A105" s="88"/>
      <c r="B105" s="88"/>
      <c r="C105" s="88"/>
      <c r="D105" s="88"/>
      <c r="E105" s="88"/>
      <c r="F105" s="88"/>
      <c r="G105" s="88"/>
      <c r="H105" s="88"/>
      <c r="K105" s="88"/>
      <c r="L105" s="88"/>
      <c r="M105" s="88"/>
      <c r="N105" s="88"/>
      <c r="O105" s="88"/>
      <c r="P105" s="88"/>
      <c r="Q105" s="88"/>
      <c r="R105" s="88"/>
      <c r="AD105" s="88"/>
    </row>
    <row r="106" spans="1:30" ht="11.1" customHeight="1" x14ac:dyDescent="0.25">
      <c r="A106" s="113" t="s">
        <v>8</v>
      </c>
      <c r="B106" s="114"/>
      <c r="C106" s="114"/>
      <c r="D106" s="114"/>
      <c r="E106" s="114"/>
      <c r="F106" s="114"/>
      <c r="G106" s="114"/>
      <c r="H106" s="114"/>
      <c r="I106" s="27"/>
      <c r="K106" s="113" t="s">
        <v>8</v>
      </c>
      <c r="L106" s="114"/>
      <c r="M106" s="114"/>
      <c r="N106" s="114"/>
      <c r="O106" s="114"/>
      <c r="P106" s="114"/>
      <c r="Q106" s="114"/>
      <c r="R106" s="114"/>
      <c r="S106" s="27"/>
      <c r="AD106" s="88"/>
    </row>
    <row r="107" spans="1:30" ht="11.1" customHeight="1" x14ac:dyDescent="0.25">
      <c r="A107" s="90" t="s">
        <v>9</v>
      </c>
      <c r="B107" s="95" t="s">
        <v>31</v>
      </c>
      <c r="C107" s="131">
        <f>A83</f>
        <v>0</v>
      </c>
      <c r="D107" s="119" t="s">
        <v>68</v>
      </c>
      <c r="E107" s="132">
        <f>(Assumptions!$D$181+((Assumptions!$D$177-Assumptions!$D$181)*(Assumptions!$D$184)))/Assumptions!$A$215</f>
        <v>5214.4761965796015</v>
      </c>
      <c r="F107" s="119" t="s">
        <v>69</v>
      </c>
      <c r="G107" s="116"/>
      <c r="H107" s="116"/>
      <c r="I107" s="20">
        <f>C107*E107</f>
        <v>0</v>
      </c>
      <c r="K107" s="90" t="s">
        <v>9</v>
      </c>
      <c r="L107" s="95" t="s">
        <v>31</v>
      </c>
      <c r="M107" s="131">
        <f>K83</f>
        <v>0</v>
      </c>
      <c r="N107" s="119" t="s">
        <v>68</v>
      </c>
      <c r="O107" s="132">
        <f>(Assumptions!$D$181+((Assumptions!$E$177-Assumptions!$D$181)*(Assumptions!$D$184)))/Assumptions!$A$215</f>
        <v>9339.9587107595034</v>
      </c>
      <c r="P107" s="119" t="s">
        <v>69</v>
      </c>
      <c r="Q107" s="116"/>
      <c r="R107" s="116"/>
      <c r="S107" s="20">
        <f>M107*O107</f>
        <v>0</v>
      </c>
      <c r="AD107" s="88"/>
    </row>
    <row r="108" spans="1:30" ht="11.1" customHeight="1" x14ac:dyDescent="0.25">
      <c r="A108" s="91"/>
      <c r="B108" s="95" t="s">
        <v>70</v>
      </c>
      <c r="C108" s="131">
        <f>A84</f>
        <v>57</v>
      </c>
      <c r="D108" s="119" t="s">
        <v>68</v>
      </c>
      <c r="E108" s="132">
        <f>(Assumptions!$D$181+((Assumptions!$D$177-Assumptions!$D$181)*(Assumptions!$D$184)))/Assumptions!$B$215</f>
        <v>13036.190491449004</v>
      </c>
      <c r="F108" s="119" t="s">
        <v>69</v>
      </c>
      <c r="G108" s="116"/>
      <c r="H108" s="116"/>
      <c r="I108" s="20">
        <f>C108*E108</f>
        <v>743062.85801259323</v>
      </c>
      <c r="K108" s="91"/>
      <c r="L108" s="95" t="s">
        <v>70</v>
      </c>
      <c r="M108" s="131">
        <f>K84</f>
        <v>54</v>
      </c>
      <c r="N108" s="119" t="s">
        <v>68</v>
      </c>
      <c r="O108" s="132">
        <f>(Assumptions!$D$181+((Assumptions!$E$177-Assumptions!$D$181)*(Assumptions!$D$184)))/Assumptions!$B$215</f>
        <v>23349.896776898757</v>
      </c>
      <c r="P108" s="119" t="s">
        <v>69</v>
      </c>
      <c r="Q108" s="116"/>
      <c r="R108" s="116"/>
      <c r="S108" s="20">
        <f>M108*O108</f>
        <v>1260894.4259525328</v>
      </c>
      <c r="AD108" s="88"/>
    </row>
    <row r="109" spans="1:30" ht="11.1" customHeight="1" x14ac:dyDescent="0.25">
      <c r="A109" s="91"/>
      <c r="B109" s="95" t="s">
        <v>65</v>
      </c>
      <c r="C109" s="131">
        <f>A85</f>
        <v>28.5</v>
      </c>
      <c r="D109" s="119" t="s">
        <v>68</v>
      </c>
      <c r="E109" s="132">
        <f>(Assumptions!$D$181+((Assumptions!$D$177-Assumptions!$D$181)*(Assumptions!$D$184)))/Assumptions!$C$215</f>
        <v>14898.50341879886</v>
      </c>
      <c r="F109" s="119" t="s">
        <v>69</v>
      </c>
      <c r="G109" s="116"/>
      <c r="H109" s="116"/>
      <c r="I109" s="20">
        <f>C109*E109</f>
        <v>424607.34743576753</v>
      </c>
      <c r="K109" s="91"/>
      <c r="L109" s="95" t="s">
        <v>65</v>
      </c>
      <c r="M109" s="131">
        <f>K85</f>
        <v>27</v>
      </c>
      <c r="N109" s="119" t="s">
        <v>68</v>
      </c>
      <c r="O109" s="132">
        <f>(Assumptions!$D$181+((Assumptions!$E$177-Assumptions!$D$181)*(Assumptions!$D$184)))/Assumptions!$C$215</f>
        <v>26685.596316455725</v>
      </c>
      <c r="P109" s="119" t="s">
        <v>69</v>
      </c>
      <c r="Q109" s="116"/>
      <c r="R109" s="116"/>
      <c r="S109" s="20">
        <f>M109*O109</f>
        <v>720511.10054430459</v>
      </c>
      <c r="AD109" s="88"/>
    </row>
    <row r="110" spans="1:30" ht="11.1" customHeight="1" x14ac:dyDescent="0.25">
      <c r="A110" s="91"/>
      <c r="B110" s="95" t="s">
        <v>71</v>
      </c>
      <c r="C110" s="131">
        <f>A86</f>
        <v>9.5</v>
      </c>
      <c r="D110" s="119" t="s">
        <v>68</v>
      </c>
      <c r="E110" s="132">
        <f>(Assumptions!$D$181+((Assumptions!$D$177-Assumptions!$D$181)*(Assumptions!$D$184)))/Assumptions!$D$215</f>
        <v>20857.904786318406</v>
      </c>
      <c r="F110" s="119" t="s">
        <v>69</v>
      </c>
      <c r="G110" s="116"/>
      <c r="H110" s="116"/>
      <c r="I110" s="20">
        <f>C110*E110</f>
        <v>198150.09547002485</v>
      </c>
      <c r="K110" s="91"/>
      <c r="L110" s="95" t="s">
        <v>71</v>
      </c>
      <c r="M110" s="131">
        <f>K86</f>
        <v>9</v>
      </c>
      <c r="N110" s="119" t="s">
        <v>68</v>
      </c>
      <c r="O110" s="132">
        <f>(Assumptions!$D$181+((Assumptions!$E$177-Assumptions!$D$181)*(Assumptions!$D$184)))/Assumptions!$D$215</f>
        <v>37359.834843038014</v>
      </c>
      <c r="P110" s="119" t="s">
        <v>69</v>
      </c>
      <c r="Q110" s="116"/>
      <c r="R110" s="116"/>
      <c r="S110" s="20">
        <f>M110*O110</f>
        <v>336238.51358734211</v>
      </c>
      <c r="AD110" s="88"/>
    </row>
    <row r="111" spans="1:30" ht="11.1" customHeight="1" x14ac:dyDescent="0.25">
      <c r="A111" s="111"/>
      <c r="B111" s="95" t="s">
        <v>72</v>
      </c>
      <c r="C111" s="131">
        <f>A87</f>
        <v>0</v>
      </c>
      <c r="D111" s="119" t="s">
        <v>68</v>
      </c>
      <c r="E111" s="132">
        <f>(Assumptions!$D$181+((Assumptions!$D$177-Assumptions!$D$181)*(Assumptions!$D$184)))/Assumptions!$E$215</f>
        <v>26072.380982898008</v>
      </c>
      <c r="F111" s="119" t="s">
        <v>69</v>
      </c>
      <c r="G111" s="133" t="s">
        <v>94</v>
      </c>
      <c r="H111" s="134">
        <f>SUM(I107:I111)</f>
        <v>1365820.3009183854</v>
      </c>
      <c r="I111" s="20">
        <f>C111*E111</f>
        <v>0</v>
      </c>
      <c r="K111" s="111"/>
      <c r="L111" s="95" t="s">
        <v>72</v>
      </c>
      <c r="M111" s="131">
        <f>K87</f>
        <v>0</v>
      </c>
      <c r="N111" s="119" t="s">
        <v>68</v>
      </c>
      <c r="O111" s="132">
        <f>(Assumptions!$D$181+((Assumptions!$E$177-Assumptions!$D$181)*(Assumptions!$D$184)))/Assumptions!$E$215</f>
        <v>46699.793553797514</v>
      </c>
      <c r="P111" s="119" t="s">
        <v>69</v>
      </c>
      <c r="Q111" s="133" t="s">
        <v>94</v>
      </c>
      <c r="R111" s="134">
        <f>SUM(S107:S111)</f>
        <v>2317644.0400841795</v>
      </c>
      <c r="S111" s="20">
        <f>M111*O111</f>
        <v>0</v>
      </c>
      <c r="AD111" s="88"/>
    </row>
    <row r="112" spans="1:30" ht="11.1" customHeight="1" x14ac:dyDescent="0.25">
      <c r="A112" s="91" t="s">
        <v>73</v>
      </c>
      <c r="B112" s="91"/>
      <c r="C112" s="116"/>
      <c r="D112" s="135"/>
      <c r="E112" s="136">
        <f>IF(H111&lt;250000,1%,IF(H111&lt;500000,3%,IF(H111&gt;500000,4%)))</f>
        <v>0.04</v>
      </c>
      <c r="F112" s="119"/>
      <c r="G112" s="116"/>
      <c r="H112" s="116"/>
      <c r="I112" s="20">
        <f>SUM(I107:I111)*E112</f>
        <v>54632.812036735413</v>
      </c>
      <c r="K112" s="91" t="s">
        <v>73</v>
      </c>
      <c r="L112" s="91"/>
      <c r="M112" s="116"/>
      <c r="N112" s="135"/>
      <c r="O112" s="136">
        <f>IF(R111&lt;250000,1%,IF(R111&lt;500000,3%,IF(R111&gt;500000,4%)))</f>
        <v>0.04</v>
      </c>
      <c r="P112" s="119"/>
      <c r="Q112" s="116"/>
      <c r="R112" s="116"/>
      <c r="S112" s="20">
        <f>SUM(S107:S111)*O112</f>
        <v>92705.76160336718</v>
      </c>
      <c r="AD112" s="88"/>
    </row>
    <row r="113" spans="1:30" ht="11.1" customHeight="1" x14ac:dyDescent="0.25">
      <c r="A113" s="12" t="s">
        <v>10</v>
      </c>
      <c r="B113" s="13"/>
      <c r="C113" s="13"/>
      <c r="D113" s="21"/>
      <c r="E113" s="13"/>
      <c r="F113" s="21"/>
      <c r="G113" s="13"/>
      <c r="H113" s="13"/>
      <c r="I113" s="27"/>
      <c r="K113" s="12" t="s">
        <v>10</v>
      </c>
      <c r="L113" s="13"/>
      <c r="M113" s="13"/>
      <c r="N113" s="21"/>
      <c r="O113" s="13"/>
      <c r="P113" s="21"/>
      <c r="Q113" s="13"/>
      <c r="R113" s="13"/>
      <c r="S113" s="27"/>
      <c r="AD113" s="88"/>
    </row>
    <row r="114" spans="1:30" ht="11.1" customHeight="1" x14ac:dyDescent="0.25">
      <c r="A114" s="16"/>
      <c r="B114" s="17" t="str">
        <f>Assumptions!$F$22</f>
        <v>Apartments</v>
      </c>
      <c r="C114" s="120">
        <f>Assumptions!$G$22*Assumptions!$D$22</f>
        <v>1759.4999999999998</v>
      </c>
      <c r="D114" s="19" t="s">
        <v>6</v>
      </c>
      <c r="E114" s="15"/>
      <c r="F114" s="79" t="s">
        <v>125</v>
      </c>
      <c r="G114" s="78"/>
      <c r="H114" s="19"/>
      <c r="I114" s="20">
        <f>(A83*C83*C114)+(A84*C84*C115)+(A85*C85*C116)+(A86*C86*C117)+(A87*C87*C118)</f>
        <v>8331120</v>
      </c>
      <c r="K114" s="16"/>
      <c r="L114" s="17" t="str">
        <f>Assumptions!$F$22</f>
        <v>Apartments</v>
      </c>
      <c r="M114" s="120">
        <f>Assumptions!$G$22*Assumptions!$D$22</f>
        <v>1759.4999999999998</v>
      </c>
      <c r="N114" s="19" t="s">
        <v>6</v>
      </c>
      <c r="O114" s="15"/>
      <c r="P114" s="79" t="s">
        <v>125</v>
      </c>
      <c r="Q114" s="78"/>
      <c r="R114" s="19"/>
      <c r="S114" s="20">
        <f>(K83*M83*M114)+(K84*M84*M115)+(K85*M85*M116)+(K86*M86*M117)+(K87*M87*M118)</f>
        <v>7892640</v>
      </c>
      <c r="AD114" s="88"/>
    </row>
    <row r="115" spans="1:30" ht="11.1" customHeight="1" x14ac:dyDescent="0.25">
      <c r="A115" s="16"/>
      <c r="B115" s="17" t="str">
        <f>Assumptions!$F$23</f>
        <v>2 bed houses</v>
      </c>
      <c r="C115" s="7">
        <f>Assumptions!$G$23</f>
        <v>1044</v>
      </c>
      <c r="D115" s="19" t="s">
        <v>6</v>
      </c>
      <c r="E115" s="15"/>
      <c r="F115" s="79"/>
      <c r="G115" s="15"/>
      <c r="H115" s="15"/>
      <c r="I115" s="20"/>
      <c r="K115" s="16"/>
      <c r="L115" s="17" t="str">
        <f>Assumptions!$F$23</f>
        <v>2 bed houses</v>
      </c>
      <c r="M115" s="7">
        <f>Assumptions!$G$23</f>
        <v>1044</v>
      </c>
      <c r="N115" s="19" t="s">
        <v>6</v>
      </c>
      <c r="O115" s="15"/>
      <c r="P115" s="79"/>
      <c r="Q115" s="15"/>
      <c r="R115" s="15"/>
      <c r="S115" s="20"/>
      <c r="AD115" s="88"/>
    </row>
    <row r="116" spans="1:30" ht="11.1" customHeight="1" x14ac:dyDescent="0.25">
      <c r="A116" s="16"/>
      <c r="B116" s="17" t="str">
        <f>Assumptions!$F$24</f>
        <v>3 Bed houses</v>
      </c>
      <c r="C116" s="7">
        <f>Assumptions!$G$24</f>
        <v>1044</v>
      </c>
      <c r="D116" s="19" t="s">
        <v>6</v>
      </c>
      <c r="E116" s="15"/>
      <c r="F116" s="79" t="s">
        <v>126</v>
      </c>
      <c r="G116" s="15"/>
      <c r="H116" s="15"/>
      <c r="I116" s="20">
        <f>(A90*C90*Assumptions!$D$220)+(A91*C91*Assumptions!$D$221)+(A92*C92*Assumptions!$D$222)+(A95*C95*Assumptions!$D$225)+(A96*C96*Assumptions!$D$226)+(A97*C97*Assumptions!$D$227)+(A100*C100*Assumptions!$D$230)+(A101*C101*Assumptions!$D$231)+(A102*C102*Assumptions!$D$232)</f>
        <v>407160.00000000006</v>
      </c>
      <c r="K116" s="16"/>
      <c r="L116" s="17" t="str">
        <f>Assumptions!$F$24</f>
        <v>3 Bed houses</v>
      </c>
      <c r="M116" s="7">
        <f>Assumptions!$G$24</f>
        <v>1044</v>
      </c>
      <c r="N116" s="19" t="s">
        <v>6</v>
      </c>
      <c r="O116" s="15"/>
      <c r="P116" s="79" t="s">
        <v>126</v>
      </c>
      <c r="Q116" s="15"/>
      <c r="R116" s="15"/>
      <c r="S116" s="20">
        <f>(K90*M90*Assumptions!$D$220)+(K91*M91*Assumptions!$D$221)+(K92*M92*Assumptions!$D$222)+(K95*M95*Assumptions!$D$225)+(K96*M96*Assumptions!$D$226)+(K97*M97*Assumptions!$D$227)+(K100*M100*Assumptions!$D$230)+(K101*M101*Assumptions!$D$231)+(K102*M102*Assumptions!$D$232)</f>
        <v>814320.00000000012</v>
      </c>
      <c r="AD116" s="88"/>
    </row>
    <row r="117" spans="1:30" ht="11.1" customHeight="1" x14ac:dyDescent="0.25">
      <c r="A117" s="16"/>
      <c r="B117" s="17" t="str">
        <f>Assumptions!$F$25</f>
        <v>4 bed houses</v>
      </c>
      <c r="C117" s="7">
        <f>Assumptions!$G$25</f>
        <v>1044</v>
      </c>
      <c r="D117" s="19" t="s">
        <v>6</v>
      </c>
      <c r="E117" s="15"/>
      <c r="F117" s="19"/>
      <c r="G117" s="15"/>
      <c r="H117" s="15"/>
      <c r="I117" s="20"/>
      <c r="K117" s="16"/>
      <c r="L117" s="17" t="str">
        <f>Assumptions!$F$25</f>
        <v>4 bed houses</v>
      </c>
      <c r="M117" s="7">
        <f>Assumptions!$G$25</f>
        <v>1044</v>
      </c>
      <c r="N117" s="19" t="s">
        <v>6</v>
      </c>
      <c r="O117" s="15"/>
      <c r="P117" s="19"/>
      <c r="Q117" s="15"/>
      <c r="R117" s="15"/>
      <c r="S117" s="20"/>
      <c r="AD117" s="88"/>
    </row>
    <row r="118" spans="1:30" ht="11.1" customHeight="1" x14ac:dyDescent="0.25">
      <c r="A118" s="16"/>
      <c r="B118" s="17" t="str">
        <f>Assumptions!$F$26</f>
        <v>5 bed house</v>
      </c>
      <c r="C118" s="7">
        <f>Assumptions!$G$26</f>
        <v>1044</v>
      </c>
      <c r="D118" s="19" t="s">
        <v>6</v>
      </c>
      <c r="E118" s="15"/>
      <c r="F118" s="19"/>
      <c r="G118" s="15"/>
      <c r="H118" s="15"/>
      <c r="I118" s="20"/>
      <c r="K118" s="16"/>
      <c r="L118" s="17" t="str">
        <f>Assumptions!$F$26</f>
        <v>5 bed house</v>
      </c>
      <c r="M118" s="7">
        <f>Assumptions!$G$26</f>
        <v>1044</v>
      </c>
      <c r="N118" s="19" t="s">
        <v>6</v>
      </c>
      <c r="O118" s="15"/>
      <c r="P118" s="19"/>
      <c r="Q118" s="15"/>
      <c r="R118" s="15"/>
      <c r="S118" s="20"/>
      <c r="AD118" s="88"/>
    </row>
    <row r="119" spans="1:30" ht="11.1" customHeight="1" x14ac:dyDescent="0.25">
      <c r="A119" s="25"/>
      <c r="B119" s="13"/>
      <c r="C119" s="33"/>
      <c r="D119" s="21"/>
      <c r="E119" s="13"/>
      <c r="F119" s="21"/>
      <c r="G119" s="13"/>
      <c r="H119" s="13"/>
      <c r="I119" s="27"/>
      <c r="K119" s="25"/>
      <c r="L119" s="13"/>
      <c r="M119" s="33"/>
      <c r="N119" s="21"/>
      <c r="O119" s="13"/>
      <c r="P119" s="21"/>
      <c r="Q119" s="13"/>
      <c r="R119" s="13"/>
      <c r="S119" s="27"/>
      <c r="AD119" s="88"/>
    </row>
    <row r="120" spans="1:30" ht="11.1" customHeight="1" x14ac:dyDescent="0.25">
      <c r="A120" s="6" t="s">
        <v>100</v>
      </c>
      <c r="B120" s="1"/>
      <c r="E120" s="40"/>
      <c r="F120" s="19"/>
      <c r="I120" s="20">
        <f>SUM((A90*E107)+(A91*E108)+(A92*E109)+(A95*E107)+(A96*E108)+(A97*E109)+(A100*E107)+(A101*E108)+(A102*E109))*Assumptions!$D$211</f>
        <v>67043.265384594881</v>
      </c>
      <c r="K120" s="6" t="s">
        <v>100</v>
      </c>
      <c r="L120" s="1"/>
      <c r="O120" s="40"/>
      <c r="P120" s="19"/>
      <c r="S120" s="20">
        <f>SUM((K90*O107)+(K91*O108)+(K92*O109)+(K95*O107)+(K96*O108)+(K97*O109)+(K100*O107)+(K101*O108)+(K102*O109))*Assumptions!$D$211</f>
        <v>240170.36684810155</v>
      </c>
      <c r="AD120" s="88"/>
    </row>
    <row r="121" spans="1:30" ht="11.1" customHeight="1" x14ac:dyDescent="0.25">
      <c r="A121" s="6" t="s">
        <v>87</v>
      </c>
      <c r="B121" s="6"/>
      <c r="C121" s="15"/>
      <c r="D121" s="15"/>
      <c r="E121" s="58">
        <f>Assumptions!$E$41</f>
        <v>0.08</v>
      </c>
      <c r="F121" s="19" t="s">
        <v>13</v>
      </c>
      <c r="G121" s="15"/>
      <c r="H121" s="15"/>
      <c r="I121" s="20">
        <f>SUM(I114:I118)*E121</f>
        <v>699062.4</v>
      </c>
      <c r="K121" s="6" t="s">
        <v>87</v>
      </c>
      <c r="L121" s="6"/>
      <c r="M121" s="15"/>
      <c r="N121" s="15"/>
      <c r="O121" s="58">
        <f>Assumptions!$E$41</f>
        <v>0.08</v>
      </c>
      <c r="P121" s="19" t="s">
        <v>13</v>
      </c>
      <c r="Q121" s="15"/>
      <c r="R121" s="15"/>
      <c r="S121" s="20">
        <f>SUM(S114:S118)*O121</f>
        <v>696556.8</v>
      </c>
      <c r="AD121" s="88"/>
    </row>
    <row r="122" spans="1:30" ht="11.1" customHeight="1" x14ac:dyDescent="0.25">
      <c r="A122" s="6" t="s">
        <v>14</v>
      </c>
      <c r="B122" s="6"/>
      <c r="C122" s="15"/>
      <c r="D122" s="15"/>
      <c r="E122" s="58">
        <f>Assumptions!$E$42</f>
        <v>5.0000000000000001E-3</v>
      </c>
      <c r="F122" s="19" t="s">
        <v>15</v>
      </c>
      <c r="G122" s="15"/>
      <c r="H122" s="15"/>
      <c r="I122" s="20">
        <f>I104*E122</f>
        <v>76922.013749999998</v>
      </c>
      <c r="K122" s="6" t="s">
        <v>14</v>
      </c>
      <c r="L122" s="6"/>
      <c r="M122" s="15"/>
      <c r="N122" s="15"/>
      <c r="O122" s="58">
        <f>Assumptions!$E$42</f>
        <v>5.0000000000000001E-3</v>
      </c>
      <c r="P122" s="19" t="s">
        <v>15</v>
      </c>
      <c r="Q122" s="15"/>
      <c r="R122" s="15"/>
      <c r="S122" s="20">
        <f>S104*O122</f>
        <v>89004.555000000008</v>
      </c>
      <c r="AD122" s="88"/>
    </row>
    <row r="123" spans="1:30" ht="11.1" customHeight="1" x14ac:dyDescent="0.25">
      <c r="A123" s="6" t="s">
        <v>16</v>
      </c>
      <c r="B123" s="6"/>
      <c r="C123" s="15"/>
      <c r="D123" s="15"/>
      <c r="E123" s="58">
        <f>Assumptions!$E$43</f>
        <v>1.0999999999999999E-2</v>
      </c>
      <c r="F123" s="19" t="s">
        <v>13</v>
      </c>
      <c r="G123" s="15"/>
      <c r="H123" s="15"/>
      <c r="I123" s="20">
        <f>SUM(I114:I118)*E123</f>
        <v>96121.079999999987</v>
      </c>
      <c r="K123" s="6" t="s">
        <v>16</v>
      </c>
      <c r="L123" s="6"/>
      <c r="M123" s="15"/>
      <c r="N123" s="15"/>
      <c r="O123" s="58">
        <f>Assumptions!$E$43</f>
        <v>1.0999999999999999E-2</v>
      </c>
      <c r="P123" s="19" t="s">
        <v>13</v>
      </c>
      <c r="Q123" s="15"/>
      <c r="R123" s="15"/>
      <c r="S123" s="20">
        <f>SUM(S114:S118)*O123</f>
        <v>95776.56</v>
      </c>
      <c r="AD123" s="88"/>
    </row>
    <row r="124" spans="1:30" ht="11.1" customHeight="1" x14ac:dyDescent="0.25">
      <c r="A124" s="6" t="s">
        <v>17</v>
      </c>
      <c r="B124" s="6"/>
      <c r="C124" s="15"/>
      <c r="D124" s="15"/>
      <c r="E124" s="58">
        <f>Assumptions!$E$44</f>
        <v>0.02</v>
      </c>
      <c r="F124" s="19" t="s">
        <v>45</v>
      </c>
      <c r="G124" s="15"/>
      <c r="H124" s="15"/>
      <c r="I124" s="20">
        <f>SUM(I83:I87)*E124</f>
        <v>299535</v>
      </c>
      <c r="K124" s="6" t="s">
        <v>17</v>
      </c>
      <c r="L124" s="6"/>
      <c r="M124" s="15"/>
      <c r="N124" s="15"/>
      <c r="O124" s="58">
        <f>Assumptions!$E$44</f>
        <v>0.02</v>
      </c>
      <c r="P124" s="19" t="s">
        <v>45</v>
      </c>
      <c r="Q124" s="15"/>
      <c r="R124" s="15"/>
      <c r="S124" s="20">
        <f>SUM(S83:S87)*O124</f>
        <v>336690</v>
      </c>
      <c r="AD124" s="88"/>
    </row>
    <row r="125" spans="1:30" ht="11.1" customHeight="1" x14ac:dyDescent="0.25">
      <c r="A125" s="6" t="s">
        <v>18</v>
      </c>
      <c r="B125" s="6"/>
      <c r="C125" s="34"/>
      <c r="D125" s="15"/>
      <c r="E125" s="58">
        <f>Assumptions!$E$45</f>
        <v>0.05</v>
      </c>
      <c r="F125" s="19" t="s">
        <v>13</v>
      </c>
      <c r="G125" s="15"/>
      <c r="H125" s="15"/>
      <c r="I125" s="20">
        <f>SUM(I114:I120)*E125</f>
        <v>440266.1632692297</v>
      </c>
      <c r="K125" s="6" t="s">
        <v>18</v>
      </c>
      <c r="L125" s="6"/>
      <c r="M125" s="34"/>
      <c r="N125" s="15"/>
      <c r="O125" s="58">
        <f>Assumptions!$E$45</f>
        <v>0.05</v>
      </c>
      <c r="P125" s="19" t="s">
        <v>13</v>
      </c>
      <c r="Q125" s="15"/>
      <c r="R125" s="15"/>
      <c r="S125" s="20">
        <f>SUM(S114:S120)*O125</f>
        <v>447356.51834240509</v>
      </c>
      <c r="AD125" s="88"/>
    </row>
    <row r="126" spans="1:30" ht="11.1" customHeight="1" x14ac:dyDescent="0.25">
      <c r="A126" s="6" t="s">
        <v>19</v>
      </c>
      <c r="B126" s="1"/>
      <c r="E126" s="59">
        <f>Assumptions!$E$46</f>
        <v>1729</v>
      </c>
      <c r="F126" s="19" t="s">
        <v>46</v>
      </c>
      <c r="I126" s="23">
        <f>A103*E126</f>
        <v>172900</v>
      </c>
      <c r="K126" s="6" t="s">
        <v>19</v>
      </c>
      <c r="L126" s="1"/>
      <c r="O126" s="59">
        <f>Assumptions!$E$46</f>
        <v>1729</v>
      </c>
      <c r="P126" s="19" t="s">
        <v>46</v>
      </c>
      <c r="S126" s="23">
        <f>K103*O126</f>
        <v>172900</v>
      </c>
      <c r="AD126" s="88"/>
    </row>
    <row r="127" spans="1:30" ht="11.1" customHeight="1" x14ac:dyDescent="0.25">
      <c r="A127" s="6" t="s">
        <v>88</v>
      </c>
      <c r="B127" s="6"/>
      <c r="C127" s="32">
        <f>Assumptions!$C$47</f>
        <v>0.05</v>
      </c>
      <c r="D127" s="40">
        <f>Assumptions!$D$47</f>
        <v>12</v>
      </c>
      <c r="E127" s="19" t="s">
        <v>21</v>
      </c>
      <c r="F127" s="15"/>
      <c r="G127" s="40">
        <f>Assumptions!$G$47</f>
        <v>6</v>
      </c>
      <c r="H127" s="19" t="s">
        <v>79</v>
      </c>
      <c r="I127" s="20">
        <f>(((SUM(I107:I112)*POWER((1+C127/12),((D127+G127)/12)*12))-SUM(I107:I112))      +           ((((SUM(I114:I126)*POWER((1+C127/12),((D127+G127)/12)*12))-SUM(I114:I126))*0.5)))</f>
        <v>521904.61925559025</v>
      </c>
      <c r="K127" s="6" t="s">
        <v>88</v>
      </c>
      <c r="L127" s="6"/>
      <c r="M127" s="32">
        <f>Assumptions!$C$47</f>
        <v>0.05</v>
      </c>
      <c r="N127" s="40">
        <f>Assumptions!$D$47</f>
        <v>12</v>
      </c>
      <c r="O127" s="19" t="s">
        <v>21</v>
      </c>
      <c r="P127" s="15"/>
      <c r="Q127" s="40">
        <f>Assumptions!$G$47</f>
        <v>6</v>
      </c>
      <c r="R127" s="19" t="s">
        <v>79</v>
      </c>
      <c r="S127" s="20">
        <f>(((SUM(S107:S112)*POWER((1+M127/12),((N127+Q127)/12)*12))-SUM(S107:S112))      +           ((((SUM(S114:S126)*POWER((1+M127/12),((N127+Q127)/12)*12))-SUM(S114:S126))*0.5)))</f>
        <v>606424.03950900584</v>
      </c>
      <c r="AD127" s="88"/>
    </row>
    <row r="128" spans="1:30" ht="11.1" customHeight="1" x14ac:dyDescent="0.25">
      <c r="A128" s="6" t="s">
        <v>22</v>
      </c>
      <c r="B128" s="6"/>
      <c r="C128" s="32">
        <f>Assumptions!$C$48</f>
        <v>0.01</v>
      </c>
      <c r="D128" s="19" t="s">
        <v>23</v>
      </c>
      <c r="E128" s="15"/>
      <c r="F128" s="15"/>
      <c r="G128" s="15"/>
      <c r="H128" s="15"/>
      <c r="I128" s="20">
        <f>SUM(I107:I125)*C128</f>
        <v>118376.83035358945</v>
      </c>
      <c r="K128" s="6" t="s">
        <v>22</v>
      </c>
      <c r="L128" s="6"/>
      <c r="M128" s="32">
        <f>Assumptions!$C$48</f>
        <v>0.01</v>
      </c>
      <c r="N128" s="19" t="s">
        <v>23</v>
      </c>
      <c r="O128" s="15"/>
      <c r="P128" s="15"/>
      <c r="Q128" s="15"/>
      <c r="R128" s="15"/>
      <c r="S128" s="20">
        <f>SUM(S107:S125)*M128</f>
        <v>130228.64601878055</v>
      </c>
      <c r="AD128" s="88"/>
    </row>
    <row r="129" spans="1:30" ht="11.1" customHeight="1" x14ac:dyDescent="0.25">
      <c r="A129" s="6" t="s">
        <v>24</v>
      </c>
      <c r="B129" s="6"/>
      <c r="C129" s="61" t="s">
        <v>104</v>
      </c>
      <c r="D129" s="32">
        <f>Assumptions!$D$49</f>
        <v>0.2</v>
      </c>
      <c r="E129" s="19" t="s">
        <v>25</v>
      </c>
      <c r="F129" s="61" t="s">
        <v>105</v>
      </c>
      <c r="G129" s="32">
        <f>Assumptions!$G$49</f>
        <v>0.06</v>
      </c>
      <c r="H129" s="19" t="s">
        <v>128</v>
      </c>
      <c r="I129" s="20">
        <f>SUM(I83:I87)*D129+I116*G129</f>
        <v>3019779.6</v>
      </c>
      <c r="K129" s="6" t="s">
        <v>24</v>
      </c>
      <c r="L129" s="6"/>
      <c r="M129" s="61" t="s">
        <v>104</v>
      </c>
      <c r="N129" s="32">
        <f>Assumptions!$D$49</f>
        <v>0.2</v>
      </c>
      <c r="O129" s="19" t="s">
        <v>25</v>
      </c>
      <c r="P129" s="61" t="s">
        <v>105</v>
      </c>
      <c r="Q129" s="32">
        <f>Assumptions!$G$49</f>
        <v>0.06</v>
      </c>
      <c r="R129" s="19" t="s">
        <v>128</v>
      </c>
      <c r="S129" s="20">
        <f>SUM(S83:S87)*N129+S116*Q129</f>
        <v>3415759.2</v>
      </c>
      <c r="AD129" s="88"/>
    </row>
    <row r="130" spans="1:30" ht="11.1" customHeight="1" x14ac:dyDescent="0.25">
      <c r="A130" s="13"/>
      <c r="B130" s="13"/>
      <c r="C130" s="13"/>
      <c r="D130" s="13"/>
      <c r="E130" s="13"/>
      <c r="F130" s="13"/>
      <c r="G130" s="13"/>
      <c r="H130" s="13"/>
      <c r="I130" s="27"/>
      <c r="K130" s="13"/>
      <c r="L130" s="13"/>
      <c r="M130" s="13"/>
      <c r="N130" s="13"/>
      <c r="O130" s="13"/>
      <c r="P130" s="13"/>
      <c r="Q130" s="13"/>
      <c r="R130" s="13"/>
      <c r="S130" s="27"/>
      <c r="AD130" s="88"/>
    </row>
    <row r="131" spans="1:30" ht="11.1" customHeight="1" x14ac:dyDescent="0.25">
      <c r="A131" s="12" t="s">
        <v>26</v>
      </c>
      <c r="B131" s="13"/>
      <c r="C131" s="13"/>
      <c r="D131" s="13"/>
      <c r="E131" s="13"/>
      <c r="F131" s="13"/>
      <c r="G131" s="13"/>
      <c r="H131" s="13"/>
      <c r="I131" s="29">
        <f>SUM(I107:I130)</f>
        <v>15670644.084968124</v>
      </c>
      <c r="K131" s="12" t="s">
        <v>26</v>
      </c>
      <c r="L131" s="13"/>
      <c r="M131" s="13"/>
      <c r="N131" s="13"/>
      <c r="O131" s="13"/>
      <c r="P131" s="13"/>
      <c r="Q131" s="13"/>
      <c r="R131" s="13"/>
      <c r="S131" s="29">
        <f>SUM(S107:S130)</f>
        <v>17348176.48740584</v>
      </c>
      <c r="AD131" s="88"/>
    </row>
    <row r="132" spans="1:30" ht="11.1" customHeight="1" x14ac:dyDescent="0.25">
      <c r="A132" s="15"/>
      <c r="B132" s="15"/>
      <c r="C132" s="15"/>
      <c r="D132" s="15"/>
      <c r="E132" s="15"/>
      <c r="F132" s="15"/>
      <c r="G132" s="15"/>
      <c r="H132" s="15"/>
      <c r="I132" s="35"/>
      <c r="K132" s="15"/>
      <c r="L132" s="15"/>
      <c r="M132" s="15"/>
      <c r="N132" s="15"/>
      <c r="O132" s="15"/>
      <c r="P132" s="15"/>
      <c r="Q132" s="15"/>
      <c r="R132" s="15"/>
      <c r="S132" s="35"/>
      <c r="AD132" s="88"/>
    </row>
    <row r="133" spans="1:30" ht="11.1" customHeight="1" x14ac:dyDescent="0.25">
      <c r="A133" s="36" t="s">
        <v>130</v>
      </c>
      <c r="B133" s="37"/>
      <c r="C133" s="37"/>
      <c r="D133" s="37"/>
      <c r="E133" s="37"/>
      <c r="F133" s="37"/>
      <c r="G133" s="37"/>
      <c r="H133" s="37"/>
      <c r="I133" s="38">
        <f>I104-I131</f>
        <v>-286241.33496812358</v>
      </c>
      <c r="K133" s="36" t="s">
        <v>130</v>
      </c>
      <c r="L133" s="37"/>
      <c r="M133" s="37"/>
      <c r="N133" s="37"/>
      <c r="O133" s="37"/>
      <c r="P133" s="37"/>
      <c r="Q133" s="37"/>
      <c r="R133" s="37"/>
      <c r="S133" s="38">
        <f>S104-S131</f>
        <v>452734.51259415969</v>
      </c>
      <c r="AD133" s="88"/>
    </row>
    <row r="134" spans="1:30" ht="11.1" customHeight="1" x14ac:dyDescent="0.25">
      <c r="A134" s="36" t="s">
        <v>129</v>
      </c>
      <c r="B134" s="37"/>
      <c r="C134" s="37"/>
      <c r="D134" s="37"/>
      <c r="E134" s="37"/>
      <c r="F134" s="37"/>
      <c r="G134" s="37"/>
      <c r="H134" s="37"/>
      <c r="I134" s="38">
        <f>I133/D80</f>
        <v>-35.869841474702206</v>
      </c>
      <c r="K134" s="36" t="s">
        <v>129</v>
      </c>
      <c r="L134" s="37"/>
      <c r="M134" s="37"/>
      <c r="N134" s="37"/>
      <c r="O134" s="37"/>
      <c r="P134" s="37"/>
      <c r="Q134" s="37"/>
      <c r="R134" s="37"/>
      <c r="S134" s="38">
        <f>S133/N80</f>
        <v>59.885517538910015</v>
      </c>
      <c r="AD134" s="88"/>
    </row>
    <row r="135" spans="1:30" ht="11.1" customHeight="1" x14ac:dyDescent="0.25">
      <c r="AD135" s="88"/>
    </row>
    <row r="136" spans="1:30" ht="11.1" customHeight="1" x14ac:dyDescent="0.25">
      <c r="AD136" s="88"/>
    </row>
    <row r="137" spans="1:30" ht="11.1" customHeight="1" x14ac:dyDescent="0.3">
      <c r="A137" s="2"/>
      <c r="B137" s="3"/>
      <c r="C137" s="3"/>
      <c r="D137" s="4"/>
      <c r="E137" s="3"/>
      <c r="F137" s="3"/>
      <c r="G137" s="3"/>
      <c r="H137" s="3"/>
      <c r="I137" s="3"/>
      <c r="K137" s="2"/>
      <c r="L137" s="3"/>
      <c r="M137" s="3"/>
      <c r="N137" s="4"/>
      <c r="O137" s="3"/>
      <c r="P137" s="3"/>
      <c r="Q137" s="3"/>
      <c r="R137" s="3"/>
      <c r="S137" s="3"/>
      <c r="AD137" s="88"/>
    </row>
    <row r="138" spans="1:30" ht="11.1" customHeight="1" x14ac:dyDescent="0.25">
      <c r="A138" s="2"/>
      <c r="B138" s="2"/>
      <c r="C138" s="2"/>
      <c r="D138" s="303" t="s">
        <v>54</v>
      </c>
      <c r="E138" s="303"/>
      <c r="F138" s="303"/>
      <c r="G138" s="303"/>
      <c r="H138" s="303"/>
      <c r="I138" s="303"/>
      <c r="K138" s="2"/>
      <c r="L138" s="2"/>
      <c r="M138" s="2"/>
      <c r="N138" s="303" t="s">
        <v>54</v>
      </c>
      <c r="O138" s="303"/>
      <c r="P138" s="303"/>
      <c r="Q138" s="303"/>
      <c r="R138" s="303"/>
      <c r="S138" s="303"/>
      <c r="AD138" s="88"/>
    </row>
    <row r="139" spans="1:30" ht="11.1" customHeight="1" x14ac:dyDescent="0.25">
      <c r="A139" s="2"/>
      <c r="B139" s="2"/>
      <c r="C139" s="2"/>
      <c r="D139" s="303"/>
      <c r="E139" s="303"/>
      <c r="F139" s="303"/>
      <c r="G139" s="303"/>
      <c r="H139" s="303"/>
      <c r="I139" s="303"/>
      <c r="K139" s="2"/>
      <c r="L139" s="2"/>
      <c r="M139" s="2"/>
      <c r="N139" s="303"/>
      <c r="O139" s="303"/>
      <c r="P139" s="303"/>
      <c r="Q139" s="303"/>
      <c r="R139" s="303"/>
      <c r="S139" s="303"/>
      <c r="AD139" s="88"/>
    </row>
    <row r="140" spans="1:30" ht="11.1" customHeight="1" x14ac:dyDescent="0.25">
      <c r="A140" s="2"/>
      <c r="B140" s="2"/>
      <c r="C140" s="2"/>
      <c r="D140" s="303"/>
      <c r="E140" s="303"/>
      <c r="F140" s="303"/>
      <c r="G140" s="303"/>
      <c r="H140" s="303"/>
      <c r="I140" s="303"/>
      <c r="K140" s="2"/>
      <c r="L140" s="2"/>
      <c r="M140" s="2"/>
      <c r="N140" s="303"/>
      <c r="O140" s="303"/>
      <c r="P140" s="303"/>
      <c r="Q140" s="303"/>
      <c r="R140" s="303"/>
      <c r="S140" s="303"/>
      <c r="AD140" s="88"/>
    </row>
    <row r="141" spans="1:30" ht="11.1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K141" s="2"/>
      <c r="L141" s="2"/>
      <c r="M141" s="2"/>
      <c r="N141" s="2"/>
      <c r="O141" s="2"/>
      <c r="P141" s="2"/>
      <c r="Q141" s="2"/>
      <c r="R141" s="2"/>
      <c r="S141" s="2"/>
      <c r="AD141" s="88"/>
    </row>
    <row r="142" spans="1:30" ht="11.1" customHeight="1" x14ac:dyDescent="0.25">
      <c r="A142" s="5" t="s">
        <v>0</v>
      </c>
      <c r="B142" s="5"/>
      <c r="C142" s="6"/>
      <c r="D142" s="52" t="str">
        <f>D6</f>
        <v>Med Scale Urban Mixed Residential </v>
      </c>
      <c r="E142" s="44"/>
      <c r="F142" s="44"/>
      <c r="G142" s="45"/>
      <c r="H142" s="17" t="str">
        <f>Assumptions!$D$70</f>
        <v>Apartments</v>
      </c>
      <c r="I142" s="82">
        <f>Assumptions!$C$79</f>
        <v>0</v>
      </c>
      <c r="K142" s="5" t="s">
        <v>0</v>
      </c>
      <c r="L142" s="5"/>
      <c r="M142" s="6"/>
      <c r="N142" s="52" t="str">
        <f>D6</f>
        <v>Med Scale Urban Mixed Residential </v>
      </c>
      <c r="O142" s="44"/>
      <c r="P142" s="44"/>
      <c r="Q142" s="45"/>
      <c r="R142" s="17" t="str">
        <f>Assumptions!$D$70</f>
        <v>Apartments</v>
      </c>
      <c r="S142" s="82">
        <f>Assumptions!$C$79</f>
        <v>0</v>
      </c>
      <c r="AD142" s="88"/>
    </row>
    <row r="143" spans="1:30" ht="11.1" customHeight="1" x14ac:dyDescent="0.25">
      <c r="A143" s="5" t="s">
        <v>1</v>
      </c>
      <c r="B143" s="6"/>
      <c r="C143" s="6"/>
      <c r="D143" s="52" t="s">
        <v>106</v>
      </c>
      <c r="E143" s="44"/>
      <c r="F143" s="44"/>
      <c r="G143" s="46"/>
      <c r="H143" s="17" t="str">
        <f>Assumptions!$D$71</f>
        <v>2 bed houses</v>
      </c>
      <c r="I143" s="82">
        <f>Assumptions!$C$80</f>
        <v>60</v>
      </c>
      <c r="K143" s="5" t="s">
        <v>1</v>
      </c>
      <c r="L143" s="6"/>
      <c r="M143" s="6"/>
      <c r="N143" s="52" t="s">
        <v>106</v>
      </c>
      <c r="O143" s="44"/>
      <c r="P143" s="44"/>
      <c r="Q143" s="46"/>
      <c r="R143" s="17" t="str">
        <f>Assumptions!$D$71</f>
        <v>2 bed houses</v>
      </c>
      <c r="S143" s="82">
        <f>Assumptions!$C$80</f>
        <v>60</v>
      </c>
      <c r="AD143" s="88"/>
    </row>
    <row r="144" spans="1:30" ht="11.1" customHeight="1" x14ac:dyDescent="0.25">
      <c r="A144" s="5" t="s">
        <v>2</v>
      </c>
      <c r="B144" s="5"/>
      <c r="C144" s="6"/>
      <c r="D144" s="53" t="str">
        <f>Assumptions!A13</f>
        <v xml:space="preserve">Low Value </v>
      </c>
      <c r="E144" s="49"/>
      <c r="F144" s="49"/>
      <c r="G144" s="50"/>
      <c r="H144" s="17" t="str">
        <f>Assumptions!$D$72</f>
        <v>3 Bed houses</v>
      </c>
      <c r="I144" s="82">
        <f>Assumptions!$C$81</f>
        <v>30</v>
      </c>
      <c r="K144" s="5" t="s">
        <v>2</v>
      </c>
      <c r="L144" s="5"/>
      <c r="M144" s="6"/>
      <c r="N144" s="51" t="str">
        <f>Assumptions!A14</f>
        <v>High Value</v>
      </c>
      <c r="O144" s="47"/>
      <c r="P144" s="47"/>
      <c r="Q144" s="48"/>
      <c r="R144" s="17" t="str">
        <f>Assumptions!$D$72</f>
        <v>3 Bed houses</v>
      </c>
      <c r="S144" s="82">
        <f>Assumptions!$C$81</f>
        <v>30</v>
      </c>
      <c r="AD144" s="88"/>
    </row>
    <row r="145" spans="1:30" ht="11.1" customHeight="1" x14ac:dyDescent="0.25">
      <c r="A145" s="5" t="s">
        <v>3</v>
      </c>
      <c r="B145" s="5"/>
      <c r="C145" s="6"/>
      <c r="D145" s="10">
        <f>SUM(I142:I146)</f>
        <v>100</v>
      </c>
      <c r="E145" s="39" t="s">
        <v>67</v>
      </c>
      <c r="F145" s="65">
        <f>(Assumptions!C79/Assumptions!A215)+(Assumptions!C80/Assumptions!B215)+(Assumptions!C81/Assumptions!C215)+(Assumptions!C82/Assumptions!D215)+(Assumptions!C83/Assumptions!E215)</f>
        <v>2.7571428571428571</v>
      </c>
      <c r="G145" s="64" t="s">
        <v>109</v>
      </c>
      <c r="H145" s="17" t="str">
        <f>Assumptions!$D$73</f>
        <v>4 bed houses</v>
      </c>
      <c r="I145" s="82">
        <f>Assumptions!$C$82</f>
        <v>10</v>
      </c>
      <c r="K145" s="5" t="s">
        <v>3</v>
      </c>
      <c r="L145" s="5"/>
      <c r="M145" s="6"/>
      <c r="N145" s="10">
        <f>SUM(S142:S146)</f>
        <v>100</v>
      </c>
      <c r="O145" s="39" t="s">
        <v>67</v>
      </c>
      <c r="P145" s="65">
        <f>F145</f>
        <v>2.7571428571428571</v>
      </c>
      <c r="Q145" s="64" t="s">
        <v>109</v>
      </c>
      <c r="R145" s="17" t="str">
        <f>Assumptions!$D$73</f>
        <v>4 bed houses</v>
      </c>
      <c r="S145" s="82">
        <f>Assumptions!$C$82</f>
        <v>10</v>
      </c>
      <c r="AD145" s="88"/>
    </row>
    <row r="146" spans="1:30" ht="11.1" customHeight="1" x14ac:dyDescent="0.25">
      <c r="A146" s="1"/>
      <c r="B146" s="1"/>
      <c r="C146" s="1"/>
      <c r="D146" s="1"/>
      <c r="E146" s="1"/>
      <c r="F146" s="1"/>
      <c r="G146" s="1"/>
      <c r="H146" s="17" t="str">
        <f>Assumptions!$D$74</f>
        <v>5 bed house</v>
      </c>
      <c r="I146" s="82">
        <f>Assumptions!$C$83</f>
        <v>0</v>
      </c>
      <c r="K146" s="1"/>
      <c r="L146" s="1"/>
      <c r="M146" s="1"/>
      <c r="N146" s="1"/>
      <c r="O146" s="1"/>
      <c r="P146" s="1"/>
      <c r="Q146" s="1"/>
      <c r="R146" s="17" t="str">
        <f>Assumptions!$D$74</f>
        <v>5 bed house</v>
      </c>
      <c r="S146" s="82">
        <f>Assumptions!$C$83</f>
        <v>0</v>
      </c>
      <c r="AD146" s="88"/>
    </row>
    <row r="147" spans="1:30" ht="11.1" customHeight="1" x14ac:dyDescent="0.25">
      <c r="A147" s="1"/>
      <c r="B147" s="1"/>
      <c r="C147" s="1"/>
      <c r="D147" s="1"/>
      <c r="E147" s="1"/>
      <c r="F147" s="1"/>
      <c r="G147" s="1"/>
      <c r="H147" s="39"/>
      <c r="I147" s="1"/>
      <c r="K147" s="1"/>
      <c r="L147" s="1"/>
      <c r="M147" s="1"/>
      <c r="N147" s="1"/>
      <c r="O147" s="1"/>
      <c r="P147" s="1"/>
      <c r="Q147" s="1"/>
      <c r="R147" s="39"/>
      <c r="S147" s="1"/>
      <c r="AD147" s="88"/>
    </row>
    <row r="148" spans="1:30" ht="11.1" customHeight="1" x14ac:dyDescent="0.25">
      <c r="A148" s="5" t="s">
        <v>59</v>
      </c>
      <c r="B148" s="6"/>
      <c r="C148" s="6"/>
      <c r="D148" s="10">
        <f>(A151*C151)+(A152*C152)+(A153*C153)+(A154*C154)+(A155*C155)</f>
        <v>8400</v>
      </c>
      <c r="E148" s="39" t="s">
        <v>60</v>
      </c>
      <c r="F148" s="8"/>
      <c r="G148" s="11"/>
      <c r="H148" s="17"/>
      <c r="I148" s="8"/>
      <c r="K148" s="5" t="s">
        <v>59</v>
      </c>
      <c r="L148" s="6"/>
      <c r="M148" s="6"/>
      <c r="N148" s="10">
        <f>(K151*M151)+(K152*M152)+(K153*M153)+(K154*M154)+(K155*M155)</f>
        <v>8400</v>
      </c>
      <c r="O148" s="39" t="s">
        <v>60</v>
      </c>
      <c r="P148" s="8"/>
      <c r="Q148" s="11"/>
      <c r="R148" s="17"/>
      <c r="S148" s="8"/>
      <c r="AD148" s="88"/>
    </row>
    <row r="149" spans="1:30" ht="11.1" customHeight="1" x14ac:dyDescent="0.25">
      <c r="A149" s="12" t="s">
        <v>4</v>
      </c>
      <c r="B149" s="13"/>
      <c r="C149" s="13"/>
      <c r="D149" s="13"/>
      <c r="E149" s="13"/>
      <c r="F149" s="13"/>
      <c r="G149" s="13"/>
      <c r="H149" s="13"/>
      <c r="I149" s="14"/>
      <c r="K149" s="12" t="s">
        <v>4</v>
      </c>
      <c r="L149" s="13"/>
      <c r="M149" s="13"/>
      <c r="N149" s="13"/>
      <c r="O149" s="13"/>
      <c r="P149" s="13"/>
      <c r="Q149" s="13"/>
      <c r="R149" s="13"/>
      <c r="S149" s="14"/>
      <c r="AD149" s="88"/>
    </row>
    <row r="150" spans="1:30" ht="11.1" customHeight="1" x14ac:dyDescent="0.25">
      <c r="A150" s="6" t="s">
        <v>62</v>
      </c>
      <c r="B150" s="6"/>
      <c r="C150" s="15"/>
      <c r="D150" s="15"/>
      <c r="E150" s="15"/>
      <c r="F150" s="15"/>
      <c r="G150" s="15"/>
      <c r="H150" s="15"/>
      <c r="I150" s="8"/>
      <c r="K150" s="6" t="s">
        <v>62</v>
      </c>
      <c r="L150" s="6"/>
      <c r="M150" s="15"/>
      <c r="N150" s="15"/>
      <c r="O150" s="15"/>
      <c r="P150" s="15"/>
      <c r="Q150" s="15"/>
      <c r="R150" s="15"/>
      <c r="S150" s="8"/>
      <c r="AD150" s="88"/>
    </row>
    <row r="151" spans="1:30" ht="11.1" customHeight="1" x14ac:dyDescent="0.25">
      <c r="A151" s="16">
        <f>I142*(100%-C146)</f>
        <v>0</v>
      </c>
      <c r="B151" s="17" t="s">
        <v>31</v>
      </c>
      <c r="C151" s="18">
        <f>Assumptions!$B$22</f>
        <v>65</v>
      </c>
      <c r="D151" s="19" t="s">
        <v>5</v>
      </c>
      <c r="E151" s="7">
        <f>Assumptions!$C$32</f>
        <v>1750</v>
      </c>
      <c r="F151" s="19" t="s">
        <v>6</v>
      </c>
      <c r="G151" s="15"/>
      <c r="H151" s="15"/>
      <c r="I151" s="20">
        <f>A151*C151*E151</f>
        <v>0</v>
      </c>
      <c r="K151" s="16">
        <f>S142*(100%-M146)</f>
        <v>0</v>
      </c>
      <c r="L151" s="17" t="s">
        <v>31</v>
      </c>
      <c r="M151" s="18">
        <f>Assumptions!$B$22</f>
        <v>65</v>
      </c>
      <c r="N151" s="19" t="s">
        <v>5</v>
      </c>
      <c r="O151" s="7">
        <f>Assumptions!$C$33</f>
        <v>1850</v>
      </c>
      <c r="P151" s="19" t="s">
        <v>6</v>
      </c>
      <c r="Q151" s="15"/>
      <c r="R151" s="15"/>
      <c r="S151" s="20">
        <f>K151*M151*O151</f>
        <v>0</v>
      </c>
      <c r="AD151" s="88"/>
    </row>
    <row r="152" spans="1:30" ht="11.1" customHeight="1" x14ac:dyDescent="0.25">
      <c r="A152" s="16">
        <f>I143*(100%-C146)</f>
        <v>60</v>
      </c>
      <c r="B152" s="17" t="s">
        <v>32</v>
      </c>
      <c r="C152" s="18">
        <f>Assumptions!$B$23</f>
        <v>75</v>
      </c>
      <c r="D152" s="19" t="s">
        <v>5</v>
      </c>
      <c r="E152" s="7">
        <f>Assumptions!$D$32</f>
        <v>1900</v>
      </c>
      <c r="F152" s="19" t="s">
        <v>6</v>
      </c>
      <c r="G152" s="15"/>
      <c r="H152" s="15"/>
      <c r="I152" s="20">
        <f>A152*C152*E152</f>
        <v>8550000</v>
      </c>
      <c r="K152" s="16">
        <f>S143*(100%-M146)</f>
        <v>60</v>
      </c>
      <c r="L152" s="17" t="s">
        <v>32</v>
      </c>
      <c r="M152" s="18">
        <f>Assumptions!$B$23</f>
        <v>75</v>
      </c>
      <c r="N152" s="19" t="s">
        <v>5</v>
      </c>
      <c r="O152" s="7">
        <f>Assumptions!$D$33</f>
        <v>2250</v>
      </c>
      <c r="P152" s="19" t="s">
        <v>6</v>
      </c>
      <c r="Q152" s="15"/>
      <c r="R152" s="15"/>
      <c r="S152" s="20">
        <f>K152*M152*O152</f>
        <v>10125000</v>
      </c>
      <c r="AD152" s="88"/>
    </row>
    <row r="153" spans="1:30" ht="11.1" customHeight="1" x14ac:dyDescent="0.25">
      <c r="A153" s="16">
        <f>I144*(100%-C146)</f>
        <v>30</v>
      </c>
      <c r="B153" s="17" t="s">
        <v>33</v>
      </c>
      <c r="C153" s="18">
        <f>Assumptions!$B$24</f>
        <v>90</v>
      </c>
      <c r="D153" s="19" t="s">
        <v>5</v>
      </c>
      <c r="E153" s="7">
        <f>Assumptions!$E$32</f>
        <v>1850</v>
      </c>
      <c r="F153" s="19" t="s">
        <v>6</v>
      </c>
      <c r="G153" s="15"/>
      <c r="H153" s="15"/>
      <c r="I153" s="20">
        <f>A153*C153*E153</f>
        <v>4995000</v>
      </c>
      <c r="K153" s="16">
        <f>S144*(100%-M146)</f>
        <v>30</v>
      </c>
      <c r="L153" s="17" t="s">
        <v>33</v>
      </c>
      <c r="M153" s="18">
        <f>Assumptions!$B$24</f>
        <v>90</v>
      </c>
      <c r="N153" s="19" t="s">
        <v>5</v>
      </c>
      <c r="O153" s="7">
        <f>Assumptions!$E$33</f>
        <v>2200</v>
      </c>
      <c r="P153" s="19" t="s">
        <v>6</v>
      </c>
      <c r="Q153" s="15"/>
      <c r="R153" s="15"/>
      <c r="S153" s="20">
        <f>K153*M153*O153</f>
        <v>5940000</v>
      </c>
      <c r="AD153" s="88"/>
    </row>
    <row r="154" spans="1:30" ht="11.1" customHeight="1" x14ac:dyDescent="0.25">
      <c r="A154" s="16">
        <f>I145*(100%-C146)</f>
        <v>10</v>
      </c>
      <c r="B154" s="17" t="s">
        <v>34</v>
      </c>
      <c r="C154" s="18">
        <f>Assumptions!$B$25</f>
        <v>120</v>
      </c>
      <c r="D154" s="19" t="s">
        <v>5</v>
      </c>
      <c r="E154" s="7">
        <f>Assumptions!$F$32</f>
        <v>1850</v>
      </c>
      <c r="F154" s="19" t="s">
        <v>6</v>
      </c>
      <c r="G154" s="15"/>
      <c r="H154" s="15"/>
      <c r="I154" s="20">
        <f>A154*C154*E154</f>
        <v>2220000</v>
      </c>
      <c r="K154" s="16">
        <f>S145*(100%-M146)</f>
        <v>10</v>
      </c>
      <c r="L154" s="17" t="s">
        <v>34</v>
      </c>
      <c r="M154" s="18">
        <f>Assumptions!$B$25</f>
        <v>120</v>
      </c>
      <c r="N154" s="19" t="s">
        <v>5</v>
      </c>
      <c r="O154" s="7">
        <f>Assumptions!$F$33</f>
        <v>2200</v>
      </c>
      <c r="P154" s="19" t="s">
        <v>6</v>
      </c>
      <c r="Q154" s="15"/>
      <c r="R154" s="15"/>
      <c r="S154" s="20">
        <f>K154*M154*O154</f>
        <v>2640000</v>
      </c>
      <c r="AD154" s="88"/>
    </row>
    <row r="155" spans="1:30" ht="11.1" customHeight="1" x14ac:dyDescent="0.25">
      <c r="A155" s="16">
        <f>I146*(100%-C146)</f>
        <v>0</v>
      </c>
      <c r="B155" s="17" t="s">
        <v>35</v>
      </c>
      <c r="C155" s="18">
        <f>Assumptions!$B$26</f>
        <v>150</v>
      </c>
      <c r="D155" s="19" t="s">
        <v>5</v>
      </c>
      <c r="E155" s="7">
        <f>Assumptions!$G$32</f>
        <v>1800</v>
      </c>
      <c r="F155" s="19" t="s">
        <v>6</v>
      </c>
      <c r="G155" s="15"/>
      <c r="H155" s="15"/>
      <c r="I155" s="20">
        <f>A155*C155*E155</f>
        <v>0</v>
      </c>
      <c r="K155" s="16">
        <f>S146*(100%-M146)</f>
        <v>0</v>
      </c>
      <c r="L155" s="17" t="s">
        <v>35</v>
      </c>
      <c r="M155" s="18">
        <f>Assumptions!$B$26</f>
        <v>150</v>
      </c>
      <c r="N155" s="19" t="s">
        <v>5</v>
      </c>
      <c r="O155" s="7">
        <f>Assumptions!$G$33</f>
        <v>2150</v>
      </c>
      <c r="P155" s="19" t="s">
        <v>6</v>
      </c>
      <c r="Q155" s="15"/>
      <c r="R155" s="15"/>
      <c r="S155" s="20">
        <f>K155*M155*O155</f>
        <v>0</v>
      </c>
      <c r="AD155" s="88"/>
    </row>
    <row r="156" spans="1:30" ht="11.1" customHeight="1" x14ac:dyDescent="0.25">
      <c r="A156" s="13"/>
      <c r="B156" s="13"/>
      <c r="C156" s="13"/>
      <c r="D156" s="21"/>
      <c r="E156" s="13"/>
      <c r="F156" s="21"/>
      <c r="G156" s="13"/>
      <c r="H156" s="13"/>
      <c r="I156" s="22"/>
      <c r="K156" s="13"/>
      <c r="L156" s="13"/>
      <c r="M156" s="13"/>
      <c r="N156" s="21"/>
      <c r="O156" s="13"/>
      <c r="P156" s="21"/>
      <c r="Q156" s="13"/>
      <c r="R156" s="13"/>
      <c r="S156" s="22"/>
      <c r="AD156" s="88"/>
    </row>
    <row r="157" spans="1:30" ht="11.1" customHeight="1" x14ac:dyDescent="0.25">
      <c r="A157" s="6" t="str">
        <f>Assumptions!$D$12</f>
        <v>Starter Homes</v>
      </c>
      <c r="B157" s="6"/>
      <c r="C157" s="9">
        <f>Assumptions!$D$18</f>
        <v>0.8</v>
      </c>
      <c r="D157" s="19" t="s">
        <v>63</v>
      </c>
      <c r="E157" s="15"/>
      <c r="F157" s="19"/>
      <c r="G157" s="15"/>
      <c r="H157" s="15"/>
      <c r="I157" s="23"/>
      <c r="K157" s="6" t="str">
        <f>Assumptions!$D$12</f>
        <v>Starter Homes</v>
      </c>
      <c r="L157" s="6"/>
      <c r="M157" s="9">
        <f>Assumptions!$D$18</f>
        <v>0.8</v>
      </c>
      <c r="N157" s="19" t="s">
        <v>63</v>
      </c>
      <c r="O157" s="15"/>
      <c r="P157" s="19"/>
      <c r="Q157" s="15"/>
      <c r="R157" s="15"/>
      <c r="S157" s="23"/>
      <c r="AD157" s="88"/>
    </row>
    <row r="158" spans="1:30" ht="11.1" customHeight="1" x14ac:dyDescent="0.25">
      <c r="A158" s="16">
        <f>D146*C147*0.3</f>
        <v>0</v>
      </c>
      <c r="B158" s="17" t="s">
        <v>31</v>
      </c>
      <c r="C158" s="24">
        <f>C151</f>
        <v>65</v>
      </c>
      <c r="D158" s="19" t="s">
        <v>7</v>
      </c>
      <c r="E158" s="15">
        <f>E151*C157</f>
        <v>1400</v>
      </c>
      <c r="F158" s="19" t="s">
        <v>6</v>
      </c>
      <c r="G158" s="15"/>
      <c r="H158" s="15"/>
      <c r="I158" s="20">
        <f>A158*C158*E158</f>
        <v>0</v>
      </c>
      <c r="K158" s="16">
        <f>N146*M147*0.3</f>
        <v>0</v>
      </c>
      <c r="L158" s="17" t="s">
        <v>31</v>
      </c>
      <c r="M158" s="24">
        <f>M151</f>
        <v>65</v>
      </c>
      <c r="N158" s="19" t="s">
        <v>7</v>
      </c>
      <c r="O158" s="15">
        <f>O151*M157</f>
        <v>1480</v>
      </c>
      <c r="P158" s="19" t="s">
        <v>6</v>
      </c>
      <c r="Q158" s="15"/>
      <c r="R158" s="15"/>
      <c r="S158" s="20">
        <f>K158*M158*O158</f>
        <v>0</v>
      </c>
      <c r="AD158" s="88"/>
    </row>
    <row r="159" spans="1:30" ht="11.1" customHeight="1" x14ac:dyDescent="0.25">
      <c r="A159" s="16">
        <f>D146*C147*0.5</f>
        <v>0</v>
      </c>
      <c r="B159" s="17" t="s">
        <v>64</v>
      </c>
      <c r="C159" s="24">
        <f>C152</f>
        <v>75</v>
      </c>
      <c r="D159" s="19" t="s">
        <v>7</v>
      </c>
      <c r="E159" s="15">
        <f>E152*C157</f>
        <v>1520</v>
      </c>
      <c r="F159" s="19" t="s">
        <v>6</v>
      </c>
      <c r="G159" s="15"/>
      <c r="H159" s="15"/>
      <c r="I159" s="20">
        <f>A159*C159*E159</f>
        <v>0</v>
      </c>
      <c r="K159" s="16">
        <f>N146*M147*0.5</f>
        <v>0</v>
      </c>
      <c r="L159" s="17" t="s">
        <v>64</v>
      </c>
      <c r="M159" s="24">
        <f>M152</f>
        <v>75</v>
      </c>
      <c r="N159" s="19" t="s">
        <v>7</v>
      </c>
      <c r="O159" s="15">
        <f>O152*M157</f>
        <v>1800</v>
      </c>
      <c r="P159" s="19" t="s">
        <v>6</v>
      </c>
      <c r="Q159" s="15"/>
      <c r="R159" s="15"/>
      <c r="S159" s="20">
        <f>K159*M159*O159</f>
        <v>0</v>
      </c>
      <c r="AD159" s="88"/>
    </row>
    <row r="160" spans="1:30" ht="11.1" customHeight="1" x14ac:dyDescent="0.25">
      <c r="A160" s="16">
        <f>D146*C147*0.2</f>
        <v>0</v>
      </c>
      <c r="B160" s="17" t="s">
        <v>65</v>
      </c>
      <c r="C160" s="24">
        <f>C153</f>
        <v>90</v>
      </c>
      <c r="D160" s="19" t="s">
        <v>7</v>
      </c>
      <c r="E160" s="15">
        <f>E153*C157</f>
        <v>1480</v>
      </c>
      <c r="F160" s="19" t="s">
        <v>6</v>
      </c>
      <c r="G160" s="15"/>
      <c r="H160" s="15"/>
      <c r="I160" s="20">
        <f>A160*C160*E160</f>
        <v>0</v>
      </c>
      <c r="K160" s="16">
        <f>N146*M147*0.2</f>
        <v>0</v>
      </c>
      <c r="L160" s="17" t="s">
        <v>65</v>
      </c>
      <c r="M160" s="24">
        <f>M153</f>
        <v>90</v>
      </c>
      <c r="N160" s="19" t="s">
        <v>7</v>
      </c>
      <c r="O160" s="15">
        <f>O153*M157</f>
        <v>1760</v>
      </c>
      <c r="P160" s="19" t="s">
        <v>6</v>
      </c>
      <c r="Q160" s="15"/>
      <c r="R160" s="15"/>
      <c r="S160" s="20">
        <f>K160*M160*O160</f>
        <v>0</v>
      </c>
      <c r="AD160" s="88"/>
    </row>
    <row r="161" spans="1:30" ht="11.1" customHeight="1" x14ac:dyDescent="0.25">
      <c r="A161" s="25"/>
      <c r="B161" s="13"/>
      <c r="C161" s="26"/>
      <c r="D161" s="21"/>
      <c r="E161" s="13"/>
      <c r="F161" s="21"/>
      <c r="G161" s="13"/>
      <c r="H161" s="13"/>
      <c r="I161" s="27"/>
      <c r="K161" s="25"/>
      <c r="L161" s="13"/>
      <c r="M161" s="26"/>
      <c r="N161" s="21"/>
      <c r="O161" s="13"/>
      <c r="P161" s="21"/>
      <c r="Q161" s="13"/>
      <c r="R161" s="13"/>
      <c r="S161" s="27"/>
      <c r="AD161" s="88"/>
    </row>
    <row r="162" spans="1:30" ht="11.1" customHeight="1" x14ac:dyDescent="0.25">
      <c r="A162" s="6" t="str">
        <f>Assumptions!$E$12</f>
        <v>Intermediate</v>
      </c>
      <c r="B162" s="6"/>
      <c r="C162" s="9">
        <f>Assumptions!$E$18</f>
        <v>0.65</v>
      </c>
      <c r="D162" s="19" t="s">
        <v>63</v>
      </c>
      <c r="E162" s="15"/>
      <c r="F162" s="19"/>
      <c r="G162" s="15"/>
      <c r="H162" s="15"/>
      <c r="I162" s="23"/>
      <c r="K162" s="6" t="str">
        <f>Assumptions!$E$12</f>
        <v>Intermediate</v>
      </c>
      <c r="L162" s="6"/>
      <c r="M162" s="9">
        <f>Assumptions!$E$18</f>
        <v>0.65</v>
      </c>
      <c r="N162" s="19" t="s">
        <v>63</v>
      </c>
      <c r="O162" s="15"/>
      <c r="P162" s="19"/>
      <c r="Q162" s="15"/>
      <c r="R162" s="15"/>
      <c r="S162" s="23"/>
      <c r="AD162" s="88"/>
    </row>
    <row r="163" spans="1:30" ht="11.1" customHeight="1" x14ac:dyDescent="0.25">
      <c r="A163" s="16">
        <f>D146*E147*0.3</f>
        <v>0</v>
      </c>
      <c r="B163" s="17" t="s">
        <v>31</v>
      </c>
      <c r="C163" s="24">
        <f>C151</f>
        <v>65</v>
      </c>
      <c r="D163" s="19" t="s">
        <v>66</v>
      </c>
      <c r="E163" s="15">
        <f>E151*C162</f>
        <v>1137.5</v>
      </c>
      <c r="F163" s="19" t="s">
        <v>6</v>
      </c>
      <c r="G163" s="15"/>
      <c r="H163" s="15"/>
      <c r="I163" s="20">
        <f>A163*C163*E163</f>
        <v>0</v>
      </c>
      <c r="K163" s="16">
        <f>N146*O147*0.3</f>
        <v>0</v>
      </c>
      <c r="L163" s="17" t="s">
        <v>31</v>
      </c>
      <c r="M163" s="24">
        <f>M151</f>
        <v>65</v>
      </c>
      <c r="N163" s="19" t="s">
        <v>66</v>
      </c>
      <c r="O163" s="15">
        <f>O151*M162</f>
        <v>1202.5</v>
      </c>
      <c r="P163" s="19" t="s">
        <v>6</v>
      </c>
      <c r="Q163" s="15"/>
      <c r="R163" s="15"/>
      <c r="S163" s="20">
        <f>K163*M163*O163</f>
        <v>0</v>
      </c>
      <c r="AD163" s="88"/>
    </row>
    <row r="164" spans="1:30" ht="11.1" customHeight="1" x14ac:dyDescent="0.25">
      <c r="A164" s="16">
        <f>D146*E147*0.5</f>
        <v>0</v>
      </c>
      <c r="B164" s="17" t="s">
        <v>64</v>
      </c>
      <c r="C164" s="24">
        <f>C152</f>
        <v>75</v>
      </c>
      <c r="D164" s="19" t="s">
        <v>66</v>
      </c>
      <c r="E164" s="15">
        <f>E152*C162</f>
        <v>1235</v>
      </c>
      <c r="F164" s="19" t="s">
        <v>6</v>
      </c>
      <c r="G164" s="15"/>
      <c r="H164" s="15"/>
      <c r="I164" s="20">
        <f>A164*C164*E164</f>
        <v>0</v>
      </c>
      <c r="K164" s="16">
        <f>N146*O147*0.5</f>
        <v>0</v>
      </c>
      <c r="L164" s="17" t="s">
        <v>64</v>
      </c>
      <c r="M164" s="24">
        <f>M152</f>
        <v>75</v>
      </c>
      <c r="N164" s="19" t="s">
        <v>66</v>
      </c>
      <c r="O164" s="15">
        <f>O152*M162</f>
        <v>1462.5</v>
      </c>
      <c r="P164" s="19" t="s">
        <v>6</v>
      </c>
      <c r="Q164" s="15"/>
      <c r="R164" s="15"/>
      <c r="S164" s="20">
        <f>K164*M164*O164</f>
        <v>0</v>
      </c>
      <c r="AD164" s="88"/>
    </row>
    <row r="165" spans="1:30" ht="11.1" customHeight="1" x14ac:dyDescent="0.25">
      <c r="A165" s="16">
        <f>D146*E147*0.2</f>
        <v>0</v>
      </c>
      <c r="B165" s="17" t="s">
        <v>65</v>
      </c>
      <c r="C165" s="24">
        <f>C153</f>
        <v>90</v>
      </c>
      <c r="D165" s="19" t="s">
        <v>66</v>
      </c>
      <c r="E165" s="15">
        <f>E153*C162</f>
        <v>1202.5</v>
      </c>
      <c r="F165" s="19" t="s">
        <v>6</v>
      </c>
      <c r="G165" s="15"/>
      <c r="H165" s="15"/>
      <c r="I165" s="20">
        <f>A165*C165*E165</f>
        <v>0</v>
      </c>
      <c r="K165" s="16">
        <f>N146*O147*0.2</f>
        <v>0</v>
      </c>
      <c r="L165" s="17" t="s">
        <v>65</v>
      </c>
      <c r="M165" s="24">
        <f>M153</f>
        <v>90</v>
      </c>
      <c r="N165" s="19" t="s">
        <v>66</v>
      </c>
      <c r="O165" s="15">
        <f>O153*M162</f>
        <v>1430</v>
      </c>
      <c r="P165" s="19" t="s">
        <v>6</v>
      </c>
      <c r="Q165" s="15"/>
      <c r="R165" s="15"/>
      <c r="S165" s="20">
        <f>K165*M165*O165</f>
        <v>0</v>
      </c>
      <c r="AD165" s="88"/>
    </row>
    <row r="166" spans="1:30" ht="11.1" customHeight="1" x14ac:dyDescent="0.25">
      <c r="A166" s="25"/>
      <c r="B166" s="13"/>
      <c r="C166" s="26"/>
      <c r="D166" s="21"/>
      <c r="E166" s="13"/>
      <c r="F166" s="21"/>
      <c r="G166" s="13"/>
      <c r="H166" s="13"/>
      <c r="I166" s="27"/>
      <c r="K166" s="25"/>
      <c r="L166" s="13"/>
      <c r="M166" s="26"/>
      <c r="N166" s="21"/>
      <c r="O166" s="13"/>
      <c r="P166" s="21"/>
      <c r="Q166" s="13"/>
      <c r="R166" s="13"/>
      <c r="S166" s="27"/>
      <c r="AD166" s="88"/>
    </row>
    <row r="167" spans="1:30" ht="11.1" customHeight="1" x14ac:dyDescent="0.25">
      <c r="A167" s="6" t="str">
        <f>Assumptions!$F$12</f>
        <v>Afford/Social Rent</v>
      </c>
      <c r="B167" s="6"/>
      <c r="C167" s="9">
        <f>Assumptions!$F$18</f>
        <v>0.48</v>
      </c>
      <c r="D167" s="19" t="s">
        <v>63</v>
      </c>
      <c r="E167" s="15"/>
      <c r="F167" s="19"/>
      <c r="G167" s="15"/>
      <c r="H167" s="15"/>
      <c r="I167" s="23"/>
      <c r="K167" s="6" t="str">
        <f>Assumptions!$F$12</f>
        <v>Afford/Social Rent</v>
      </c>
      <c r="L167" s="6"/>
      <c r="M167" s="9">
        <f>Assumptions!$F$18</f>
        <v>0.48</v>
      </c>
      <c r="N167" s="19" t="s">
        <v>63</v>
      </c>
      <c r="O167" s="15"/>
      <c r="P167" s="19"/>
      <c r="Q167" s="15"/>
      <c r="R167" s="15"/>
      <c r="S167" s="23"/>
      <c r="AD167" s="88"/>
    </row>
    <row r="168" spans="1:30" ht="11.1" customHeight="1" x14ac:dyDescent="0.25">
      <c r="A168" s="16">
        <f>D146*G147*0.3</f>
        <v>0</v>
      </c>
      <c r="B168" s="17" t="s">
        <v>31</v>
      </c>
      <c r="C168" s="24">
        <f>C151</f>
        <v>65</v>
      </c>
      <c r="D168" s="19" t="s">
        <v>66</v>
      </c>
      <c r="E168" s="15">
        <f>E151*C167</f>
        <v>840</v>
      </c>
      <c r="F168" s="19" t="s">
        <v>6</v>
      </c>
      <c r="G168" s="15"/>
      <c r="H168" s="15"/>
      <c r="I168" s="20">
        <f>A168*C168*E168</f>
        <v>0</v>
      </c>
      <c r="K168" s="16">
        <f>N146*Q147*0.3</f>
        <v>0</v>
      </c>
      <c r="L168" s="17" t="s">
        <v>31</v>
      </c>
      <c r="M168" s="24">
        <f>M151</f>
        <v>65</v>
      </c>
      <c r="N168" s="19" t="s">
        <v>66</v>
      </c>
      <c r="O168" s="15">
        <f>O151*M167</f>
        <v>888</v>
      </c>
      <c r="P168" s="19" t="s">
        <v>6</v>
      </c>
      <c r="Q168" s="15"/>
      <c r="R168" s="15"/>
      <c r="S168" s="20">
        <f>K168*M168*O168</f>
        <v>0</v>
      </c>
      <c r="AD168" s="88"/>
    </row>
    <row r="169" spans="1:30" ht="11.1" customHeight="1" x14ac:dyDescent="0.25">
      <c r="A169" s="16">
        <f>D146*G147*0.5</f>
        <v>0</v>
      </c>
      <c r="B169" s="17" t="s">
        <v>64</v>
      </c>
      <c r="C169" s="24">
        <f>C152</f>
        <v>75</v>
      </c>
      <c r="D169" s="19" t="s">
        <v>66</v>
      </c>
      <c r="E169" s="15">
        <f>E152*C167</f>
        <v>912</v>
      </c>
      <c r="F169" s="19" t="s">
        <v>6</v>
      </c>
      <c r="G169" s="15"/>
      <c r="H169" s="15"/>
      <c r="I169" s="20">
        <f>A169*C169*E169</f>
        <v>0</v>
      </c>
      <c r="K169" s="16">
        <f>N146*Q147*0.5</f>
        <v>0</v>
      </c>
      <c r="L169" s="17" t="s">
        <v>64</v>
      </c>
      <c r="M169" s="24">
        <f>M152</f>
        <v>75</v>
      </c>
      <c r="N169" s="19" t="s">
        <v>66</v>
      </c>
      <c r="O169" s="15">
        <f>O152*M167</f>
        <v>1080</v>
      </c>
      <c r="P169" s="19" t="s">
        <v>6</v>
      </c>
      <c r="Q169" s="15"/>
      <c r="R169" s="15"/>
      <c r="S169" s="20">
        <f>K169*M169*O169</f>
        <v>0</v>
      </c>
      <c r="AD169" s="88"/>
    </row>
    <row r="170" spans="1:30" ht="11.1" customHeight="1" x14ac:dyDescent="0.25">
      <c r="A170" s="16">
        <f>D146*G147*0.2</f>
        <v>0</v>
      </c>
      <c r="B170" s="17" t="s">
        <v>65</v>
      </c>
      <c r="C170" s="24">
        <f>C153</f>
        <v>90</v>
      </c>
      <c r="D170" s="19" t="s">
        <v>66</v>
      </c>
      <c r="E170" s="15">
        <f>E153*C167</f>
        <v>888</v>
      </c>
      <c r="F170" s="19" t="s">
        <v>6</v>
      </c>
      <c r="G170" s="15"/>
      <c r="H170" s="15"/>
      <c r="I170" s="20">
        <f>A170*C170*E170</f>
        <v>0</v>
      </c>
      <c r="K170" s="16">
        <f>N146*Q147*0.2</f>
        <v>0</v>
      </c>
      <c r="L170" s="17" t="s">
        <v>65</v>
      </c>
      <c r="M170" s="24">
        <f>M153</f>
        <v>90</v>
      </c>
      <c r="N170" s="19" t="s">
        <v>66</v>
      </c>
      <c r="O170" s="15">
        <f>O153*M167</f>
        <v>1056</v>
      </c>
      <c r="P170" s="19" t="s">
        <v>6</v>
      </c>
      <c r="Q170" s="15"/>
      <c r="R170" s="15"/>
      <c r="S170" s="20">
        <f>K170*M170*O170</f>
        <v>0</v>
      </c>
      <c r="AD170" s="88"/>
    </row>
    <row r="171" spans="1:30" ht="11.1" customHeight="1" x14ac:dyDescent="0.25">
      <c r="A171" s="28">
        <f>SUM(A151:A170)</f>
        <v>100</v>
      </c>
      <c r="B171" s="21" t="s">
        <v>67</v>
      </c>
      <c r="C171" s="13"/>
      <c r="D171" s="13"/>
      <c r="E171" s="13"/>
      <c r="F171" s="13"/>
      <c r="G171" s="13"/>
      <c r="H171" s="13"/>
      <c r="I171" s="22"/>
      <c r="K171" s="28">
        <f>SUM(K151:K170)</f>
        <v>100</v>
      </c>
      <c r="L171" s="21" t="s">
        <v>67</v>
      </c>
      <c r="M171" s="13"/>
      <c r="N171" s="13"/>
      <c r="O171" s="13"/>
      <c r="P171" s="13"/>
      <c r="Q171" s="13"/>
      <c r="R171" s="13"/>
      <c r="S171" s="22"/>
      <c r="AD171" s="88"/>
    </row>
    <row r="172" spans="1:30" ht="11.1" customHeight="1" x14ac:dyDescent="0.25">
      <c r="A172" s="12" t="s">
        <v>4</v>
      </c>
      <c r="B172" s="13"/>
      <c r="C172" s="13"/>
      <c r="D172" s="13"/>
      <c r="E172" s="13"/>
      <c r="F172" s="13"/>
      <c r="G172" s="13"/>
      <c r="H172" s="13"/>
      <c r="I172" s="29">
        <f>SUM(I151:I170)</f>
        <v>15765000</v>
      </c>
      <c r="K172" s="12" t="s">
        <v>4</v>
      </c>
      <c r="L172" s="13"/>
      <c r="M172" s="13"/>
      <c r="N172" s="13"/>
      <c r="O172" s="13"/>
      <c r="P172" s="13"/>
      <c r="Q172" s="13"/>
      <c r="R172" s="13"/>
      <c r="S172" s="29">
        <f>SUM(S151:S170)</f>
        <v>18705000</v>
      </c>
      <c r="AD172" s="88"/>
    </row>
    <row r="173" spans="1:30" ht="11.1" customHeight="1" x14ac:dyDescent="0.25">
      <c r="AD173" s="88"/>
    </row>
    <row r="174" spans="1:30" ht="11.1" customHeight="1" x14ac:dyDescent="0.25">
      <c r="A174" s="12" t="s">
        <v>8</v>
      </c>
      <c r="B174" s="13"/>
      <c r="C174" s="13"/>
      <c r="D174" s="13"/>
      <c r="E174" s="13"/>
      <c r="F174" s="13"/>
      <c r="G174" s="13"/>
      <c r="H174" s="13"/>
      <c r="I174" s="27"/>
      <c r="K174" s="12" t="s">
        <v>8</v>
      </c>
      <c r="L174" s="13"/>
      <c r="M174" s="13"/>
      <c r="N174" s="13"/>
      <c r="O174" s="13"/>
      <c r="P174" s="13"/>
      <c r="Q174" s="13"/>
      <c r="R174" s="13"/>
      <c r="S174" s="27"/>
      <c r="AD174" s="88"/>
    </row>
    <row r="175" spans="1:30" ht="11.1" customHeight="1" x14ac:dyDescent="0.25">
      <c r="A175" s="5"/>
      <c r="B175" s="17"/>
      <c r="C175" s="30"/>
      <c r="D175" s="19"/>
      <c r="E175" s="7"/>
      <c r="F175" s="19"/>
      <c r="G175" s="15"/>
      <c r="H175" s="15"/>
      <c r="I175" s="20"/>
      <c r="K175" s="5"/>
      <c r="L175" s="17"/>
      <c r="M175" s="30"/>
      <c r="N175" s="19"/>
      <c r="O175" s="7"/>
      <c r="P175" s="19"/>
      <c r="Q175" s="15"/>
      <c r="R175" s="15"/>
      <c r="S175" s="20"/>
      <c r="AD175" s="88"/>
    </row>
    <row r="176" spans="1:30" ht="11.1" customHeight="1" x14ac:dyDescent="0.25">
      <c r="A176" s="6"/>
      <c r="B176" s="17"/>
      <c r="C176" s="30"/>
      <c r="D176" s="19"/>
      <c r="E176" s="7"/>
      <c r="F176" s="19"/>
      <c r="G176" s="15"/>
      <c r="H176" s="15"/>
      <c r="I176" s="20"/>
      <c r="K176" s="6"/>
      <c r="L176" s="17"/>
      <c r="M176" s="30"/>
      <c r="N176" s="19"/>
      <c r="O176" s="7"/>
      <c r="P176" s="19"/>
      <c r="Q176" s="15"/>
      <c r="R176" s="15"/>
      <c r="S176" s="20"/>
      <c r="AD176" s="88"/>
    </row>
    <row r="177" spans="1:30" ht="11.1" customHeight="1" x14ac:dyDescent="0.25">
      <c r="A177" s="6"/>
      <c r="B177" s="17"/>
      <c r="C177" s="30"/>
      <c r="D177" s="19"/>
      <c r="E177" s="7"/>
      <c r="F177" s="19"/>
      <c r="G177" s="15"/>
      <c r="H177" s="15"/>
      <c r="I177" s="20"/>
      <c r="K177" s="6"/>
      <c r="L177" s="17"/>
      <c r="M177" s="30"/>
      <c r="N177" s="19"/>
      <c r="O177" s="7"/>
      <c r="P177" s="19"/>
      <c r="Q177" s="15"/>
      <c r="R177" s="15"/>
      <c r="S177" s="20"/>
      <c r="AD177" s="88"/>
    </row>
    <row r="178" spans="1:30" ht="11.1" customHeight="1" x14ac:dyDescent="0.25">
      <c r="A178" s="6"/>
      <c r="B178" s="17"/>
      <c r="C178" s="30"/>
      <c r="D178" s="19"/>
      <c r="E178" s="7"/>
      <c r="F178" s="19"/>
      <c r="G178" s="15"/>
      <c r="H178" s="15"/>
      <c r="I178" s="20"/>
      <c r="K178" s="6"/>
      <c r="L178" s="17"/>
      <c r="M178" s="30"/>
      <c r="N178" s="19"/>
      <c r="O178" s="7"/>
      <c r="P178" s="19"/>
      <c r="Q178" s="15"/>
      <c r="R178" s="15"/>
      <c r="S178" s="20"/>
      <c r="AD178" s="88"/>
    </row>
    <row r="179" spans="1:30" ht="11.1" customHeight="1" x14ac:dyDescent="0.25">
      <c r="A179" s="1"/>
      <c r="B179" s="17"/>
      <c r="C179" s="30"/>
      <c r="D179" s="19"/>
      <c r="E179" s="7"/>
      <c r="F179" s="19"/>
      <c r="G179" s="61"/>
      <c r="H179" s="62"/>
      <c r="I179" s="20"/>
      <c r="K179" s="1"/>
      <c r="L179" s="17"/>
      <c r="M179" s="30"/>
      <c r="N179" s="19"/>
      <c r="O179" s="7"/>
      <c r="P179" s="19"/>
      <c r="Q179" s="61"/>
      <c r="R179" s="62"/>
      <c r="S179" s="20"/>
      <c r="AD179" s="88"/>
    </row>
    <row r="180" spans="1:30" ht="11.1" customHeight="1" x14ac:dyDescent="0.25">
      <c r="A180" s="6"/>
      <c r="B180" s="6"/>
      <c r="C180" s="15"/>
      <c r="D180" s="31"/>
      <c r="E180" s="32"/>
      <c r="F180" s="19"/>
      <c r="G180" s="15"/>
      <c r="H180" s="15"/>
      <c r="I180" s="20"/>
      <c r="K180" s="6"/>
      <c r="L180" s="6"/>
      <c r="M180" s="15"/>
      <c r="N180" s="31"/>
      <c r="O180" s="32"/>
      <c r="P180" s="19"/>
      <c r="Q180" s="15"/>
      <c r="R180" s="15"/>
      <c r="S180" s="20"/>
      <c r="AD180" s="88"/>
    </row>
    <row r="181" spans="1:30" ht="11.1" customHeight="1" x14ac:dyDescent="0.25">
      <c r="A181" s="12" t="s">
        <v>10</v>
      </c>
      <c r="B181" s="13"/>
      <c r="C181" s="13"/>
      <c r="D181" s="21"/>
      <c r="E181" s="13"/>
      <c r="F181" s="21"/>
      <c r="G181" s="13"/>
      <c r="H181" s="13"/>
      <c r="I181" s="27"/>
      <c r="K181" s="12" t="s">
        <v>10</v>
      </c>
      <c r="L181" s="13"/>
      <c r="M181" s="13"/>
      <c r="N181" s="21"/>
      <c r="O181" s="13"/>
      <c r="P181" s="21"/>
      <c r="Q181" s="13"/>
      <c r="R181" s="13"/>
      <c r="S181" s="27"/>
      <c r="AD181" s="88"/>
    </row>
    <row r="182" spans="1:30" ht="11.1" customHeight="1" x14ac:dyDescent="0.25">
      <c r="A182" s="16">
        <f>A151+A158+A163+A168</f>
        <v>0</v>
      </c>
      <c r="B182" s="17" t="s">
        <v>31</v>
      </c>
      <c r="C182" s="15">
        <f>C151</f>
        <v>65</v>
      </c>
      <c r="D182" s="19" t="s">
        <v>66</v>
      </c>
      <c r="E182" s="120">
        <f>Assumptions!$G$22*Assumptions!$D$22</f>
        <v>1759.4999999999998</v>
      </c>
      <c r="F182" s="119" t="s">
        <v>6</v>
      </c>
      <c r="G182" s="138"/>
      <c r="H182" s="119"/>
      <c r="I182" s="121">
        <f>A182*C182*E182</f>
        <v>0</v>
      </c>
      <c r="K182" s="16">
        <f>K151+K158+K163+K168</f>
        <v>0</v>
      </c>
      <c r="L182" s="17" t="s">
        <v>31</v>
      </c>
      <c r="M182" s="15">
        <f>M151</f>
        <v>65</v>
      </c>
      <c r="N182" s="19" t="s">
        <v>66</v>
      </c>
      <c r="O182" s="120">
        <f>Assumptions!$G$22*Assumptions!$D$22</f>
        <v>1759.4999999999998</v>
      </c>
      <c r="P182" s="119" t="s">
        <v>6</v>
      </c>
      <c r="Q182" s="138"/>
      <c r="R182" s="119"/>
      <c r="S182" s="121">
        <f>K182*M182*O182</f>
        <v>0</v>
      </c>
      <c r="AD182" s="88"/>
    </row>
    <row r="183" spans="1:30" ht="11.1" customHeight="1" x14ac:dyDescent="0.25">
      <c r="A183" s="16">
        <f>A152+A159+A164+A169</f>
        <v>60</v>
      </c>
      <c r="B183" s="17" t="s">
        <v>74</v>
      </c>
      <c r="C183" s="15">
        <f>C152</f>
        <v>75</v>
      </c>
      <c r="D183" s="19" t="s">
        <v>66</v>
      </c>
      <c r="E183" s="7">
        <f>Assumptions!$G$23</f>
        <v>1044</v>
      </c>
      <c r="F183" s="19" t="s">
        <v>6</v>
      </c>
      <c r="G183" s="15"/>
      <c r="H183" s="15"/>
      <c r="I183" s="20">
        <f>A183*C183*E183</f>
        <v>4698000</v>
      </c>
      <c r="K183" s="16">
        <f>K152+K159+K164+K169</f>
        <v>60</v>
      </c>
      <c r="L183" s="17" t="s">
        <v>74</v>
      </c>
      <c r="M183" s="15">
        <f>M152</f>
        <v>75</v>
      </c>
      <c r="N183" s="19" t="s">
        <v>66</v>
      </c>
      <c r="O183" s="7">
        <f>Assumptions!$G$23</f>
        <v>1044</v>
      </c>
      <c r="P183" s="19" t="s">
        <v>6</v>
      </c>
      <c r="Q183" s="15"/>
      <c r="R183" s="15"/>
      <c r="S183" s="20">
        <f>K183*M183*O183</f>
        <v>4698000</v>
      </c>
      <c r="AD183" s="88"/>
    </row>
    <row r="184" spans="1:30" ht="11.1" customHeight="1" x14ac:dyDescent="0.25">
      <c r="A184" s="16">
        <f>A153+A160+A165+A170</f>
        <v>30</v>
      </c>
      <c r="B184" s="17" t="s">
        <v>75</v>
      </c>
      <c r="C184" s="15">
        <f>C153</f>
        <v>90</v>
      </c>
      <c r="D184" s="19" t="s">
        <v>7</v>
      </c>
      <c r="E184" s="7">
        <f>Assumptions!$G$24</f>
        <v>1044</v>
      </c>
      <c r="F184" s="19" t="s">
        <v>6</v>
      </c>
      <c r="G184" s="15"/>
      <c r="H184" s="15"/>
      <c r="I184" s="20">
        <f>A184*C184*E184</f>
        <v>2818800</v>
      </c>
      <c r="K184" s="16">
        <f>K153+K160+K165+K170</f>
        <v>30</v>
      </c>
      <c r="L184" s="17" t="s">
        <v>75</v>
      </c>
      <c r="M184" s="15">
        <f>M153</f>
        <v>90</v>
      </c>
      <c r="N184" s="19" t="s">
        <v>7</v>
      </c>
      <c r="O184" s="7">
        <f>Assumptions!$G$24</f>
        <v>1044</v>
      </c>
      <c r="P184" s="19" t="s">
        <v>6</v>
      </c>
      <c r="Q184" s="15"/>
      <c r="R184" s="15"/>
      <c r="S184" s="20">
        <f>K184*M184*O184</f>
        <v>2818800</v>
      </c>
      <c r="AD184" s="88"/>
    </row>
    <row r="185" spans="1:30" ht="11.1" customHeight="1" x14ac:dyDescent="0.25">
      <c r="A185" s="16">
        <f>A154</f>
        <v>10</v>
      </c>
      <c r="B185" s="17" t="s">
        <v>76</v>
      </c>
      <c r="C185" s="15">
        <f>C154</f>
        <v>120</v>
      </c>
      <c r="D185" s="19" t="s">
        <v>5</v>
      </c>
      <c r="E185" s="7">
        <f>Assumptions!$G$25</f>
        <v>1044</v>
      </c>
      <c r="F185" s="19" t="s">
        <v>6</v>
      </c>
      <c r="G185" s="15"/>
      <c r="H185" s="15"/>
      <c r="I185" s="20">
        <f>A185*C185*E185</f>
        <v>1252800</v>
      </c>
      <c r="K185" s="16">
        <f>K154</f>
        <v>10</v>
      </c>
      <c r="L185" s="17" t="s">
        <v>76</v>
      </c>
      <c r="M185" s="15">
        <f>M154</f>
        <v>120</v>
      </c>
      <c r="N185" s="19" t="s">
        <v>5</v>
      </c>
      <c r="O185" s="7">
        <f>Assumptions!$G$25</f>
        <v>1044</v>
      </c>
      <c r="P185" s="19" t="s">
        <v>6</v>
      </c>
      <c r="Q185" s="15"/>
      <c r="R185" s="15"/>
      <c r="S185" s="20">
        <f>K185*M185*O185</f>
        <v>1252800</v>
      </c>
      <c r="AD185" s="88"/>
    </row>
    <row r="186" spans="1:30" ht="11.1" customHeight="1" x14ac:dyDescent="0.25">
      <c r="A186" s="16">
        <f>A155</f>
        <v>0</v>
      </c>
      <c r="B186" s="17" t="s">
        <v>77</v>
      </c>
      <c r="C186" s="15">
        <f>C155</f>
        <v>150</v>
      </c>
      <c r="D186" s="19" t="s">
        <v>7</v>
      </c>
      <c r="E186" s="7">
        <f>Assumptions!$G$26</f>
        <v>1044</v>
      </c>
      <c r="F186" s="19" t="s">
        <v>6</v>
      </c>
      <c r="G186" s="15"/>
      <c r="H186" s="15"/>
      <c r="I186" s="20">
        <f>A186*C186*E186</f>
        <v>0</v>
      </c>
      <c r="K186" s="16">
        <f>K155</f>
        <v>0</v>
      </c>
      <c r="L186" s="17" t="s">
        <v>77</v>
      </c>
      <c r="M186" s="15">
        <f>M155</f>
        <v>150</v>
      </c>
      <c r="N186" s="19" t="s">
        <v>7</v>
      </c>
      <c r="O186" s="7">
        <f>Assumptions!$G$26</f>
        <v>1044</v>
      </c>
      <c r="P186" s="19" t="s">
        <v>6</v>
      </c>
      <c r="Q186" s="15"/>
      <c r="R186" s="15"/>
      <c r="S186" s="20">
        <f>K186*M186*O186</f>
        <v>0</v>
      </c>
      <c r="AD186" s="88"/>
    </row>
    <row r="187" spans="1:30" ht="11.1" customHeight="1" x14ac:dyDescent="0.25">
      <c r="A187" s="25">
        <f>SUM(A182:A186)</f>
        <v>100</v>
      </c>
      <c r="B187" s="13"/>
      <c r="C187" s="33">
        <f>SUM(A182*C182*G182)+(A183*C183)+(A184*C184)+(A185*C185)+(A186*C186)</f>
        <v>8400</v>
      </c>
      <c r="D187" s="21" t="s">
        <v>78</v>
      </c>
      <c r="E187" s="13"/>
      <c r="F187" s="21"/>
      <c r="G187" s="13"/>
      <c r="H187" s="13"/>
      <c r="I187" s="27"/>
      <c r="K187" s="25">
        <f>SUM(K182:K186)</f>
        <v>100</v>
      </c>
      <c r="L187" s="13"/>
      <c r="M187" s="33">
        <f>SUM(K182*M182*Q182)+(K183*M183)+(K184*M184)+(K185*M185)+(K186*M186)</f>
        <v>8400</v>
      </c>
      <c r="N187" s="21" t="s">
        <v>78</v>
      </c>
      <c r="O187" s="13"/>
      <c r="P187" s="21"/>
      <c r="Q187" s="13"/>
      <c r="R187" s="13"/>
      <c r="S187" s="27"/>
      <c r="AD187" s="88"/>
    </row>
    <row r="188" spans="1:30" ht="11.1" customHeight="1" x14ac:dyDescent="0.25">
      <c r="A188" s="6"/>
      <c r="B188" s="1"/>
      <c r="E188" s="40"/>
      <c r="F188" s="19"/>
      <c r="I188" s="20"/>
      <c r="K188" s="6"/>
      <c r="L188" s="1"/>
      <c r="O188" s="40"/>
      <c r="P188" s="19"/>
      <c r="S188" s="20"/>
      <c r="AD188" s="88"/>
    </row>
    <row r="189" spans="1:30" ht="11.1" customHeight="1" x14ac:dyDescent="0.25">
      <c r="A189" s="6" t="s">
        <v>87</v>
      </c>
      <c r="B189" s="6"/>
      <c r="C189" s="15"/>
      <c r="D189" s="15"/>
      <c r="E189" s="42">
        <f>Assumptions!$E$41</f>
        <v>0.08</v>
      </c>
      <c r="F189" s="19" t="s">
        <v>13</v>
      </c>
      <c r="G189" s="15"/>
      <c r="H189" s="15"/>
      <c r="I189" s="20">
        <f>SUM(I182:I186)*E189</f>
        <v>701568</v>
      </c>
      <c r="K189" s="6" t="s">
        <v>87</v>
      </c>
      <c r="L189" s="6"/>
      <c r="M189" s="15"/>
      <c r="N189" s="15"/>
      <c r="O189" s="42">
        <f>Assumptions!$E$41</f>
        <v>0.08</v>
      </c>
      <c r="P189" s="19" t="s">
        <v>13</v>
      </c>
      <c r="Q189" s="15"/>
      <c r="R189" s="15"/>
      <c r="S189" s="20">
        <f>SUM(S182:S186)*O189</f>
        <v>701568</v>
      </c>
      <c r="AD189" s="88"/>
    </row>
    <row r="190" spans="1:30" ht="11.1" customHeight="1" x14ac:dyDescent="0.25">
      <c r="A190" s="6" t="s">
        <v>14</v>
      </c>
      <c r="B190" s="6"/>
      <c r="C190" s="15"/>
      <c r="D190" s="15"/>
      <c r="E190" s="42">
        <f>Assumptions!$E$42</f>
        <v>5.0000000000000001E-3</v>
      </c>
      <c r="F190" s="19" t="s">
        <v>15</v>
      </c>
      <c r="G190" s="15"/>
      <c r="H190" s="15"/>
      <c r="I190" s="20">
        <f>I172*E190</f>
        <v>78825</v>
      </c>
      <c r="K190" s="6" t="s">
        <v>14</v>
      </c>
      <c r="L190" s="6"/>
      <c r="M190" s="15"/>
      <c r="N190" s="15"/>
      <c r="O190" s="42">
        <f>Assumptions!$E$42</f>
        <v>5.0000000000000001E-3</v>
      </c>
      <c r="P190" s="19" t="s">
        <v>15</v>
      </c>
      <c r="Q190" s="15"/>
      <c r="R190" s="15"/>
      <c r="S190" s="20">
        <f>S172*O190</f>
        <v>93525</v>
      </c>
      <c r="AD190" s="88"/>
    </row>
    <row r="191" spans="1:30" ht="11.1" customHeight="1" x14ac:dyDescent="0.25">
      <c r="A191" s="6" t="s">
        <v>16</v>
      </c>
      <c r="B191" s="6"/>
      <c r="C191" s="15"/>
      <c r="D191" s="15"/>
      <c r="E191" s="42">
        <f>Assumptions!$E$43</f>
        <v>1.0999999999999999E-2</v>
      </c>
      <c r="F191" s="19" t="s">
        <v>13</v>
      </c>
      <c r="G191" s="15"/>
      <c r="H191" s="15"/>
      <c r="I191" s="20">
        <f>SUM(I182:I186)*E191</f>
        <v>96465.599999999991</v>
      </c>
      <c r="K191" s="6" t="s">
        <v>16</v>
      </c>
      <c r="L191" s="6"/>
      <c r="M191" s="15"/>
      <c r="N191" s="15"/>
      <c r="O191" s="42">
        <f>Assumptions!$E$43</f>
        <v>1.0999999999999999E-2</v>
      </c>
      <c r="P191" s="19" t="s">
        <v>13</v>
      </c>
      <c r="Q191" s="15"/>
      <c r="R191" s="15"/>
      <c r="S191" s="20">
        <f>SUM(S182:S186)*O191</f>
        <v>96465.599999999991</v>
      </c>
      <c r="AD191" s="88"/>
    </row>
    <row r="192" spans="1:30" ht="11.1" customHeight="1" x14ac:dyDescent="0.25">
      <c r="A192" s="6" t="s">
        <v>17</v>
      </c>
      <c r="B192" s="6"/>
      <c r="C192" s="15"/>
      <c r="D192" s="15"/>
      <c r="E192" s="42">
        <f>Assumptions!$E$44</f>
        <v>0.02</v>
      </c>
      <c r="F192" s="19" t="s">
        <v>45</v>
      </c>
      <c r="G192" s="15"/>
      <c r="H192" s="15"/>
      <c r="I192" s="20">
        <f>SUM(I151:I155)*E192</f>
        <v>315300</v>
      </c>
      <c r="K192" s="6" t="s">
        <v>17</v>
      </c>
      <c r="L192" s="6"/>
      <c r="M192" s="15"/>
      <c r="N192" s="15"/>
      <c r="O192" s="42">
        <f>Assumptions!$E$44</f>
        <v>0.02</v>
      </c>
      <c r="P192" s="19" t="s">
        <v>45</v>
      </c>
      <c r="Q192" s="15"/>
      <c r="R192" s="15"/>
      <c r="S192" s="20">
        <f>SUM(S151:S155)*O192</f>
        <v>374100</v>
      </c>
      <c r="AD192" s="88"/>
    </row>
    <row r="193" spans="1:30" ht="11.1" customHeight="1" x14ac:dyDescent="0.25">
      <c r="A193" s="6" t="s">
        <v>18</v>
      </c>
      <c r="B193" s="6"/>
      <c r="C193" s="34"/>
      <c r="D193" s="15"/>
      <c r="E193" s="42">
        <f>Assumptions!$E$45</f>
        <v>0.05</v>
      </c>
      <c r="F193" s="19" t="s">
        <v>13</v>
      </c>
      <c r="G193" s="15"/>
      <c r="H193" s="15"/>
      <c r="I193" s="20">
        <f>SUM(I182:I188)*E193</f>
        <v>438480</v>
      </c>
      <c r="K193" s="6" t="s">
        <v>18</v>
      </c>
      <c r="L193" s="6"/>
      <c r="M193" s="34"/>
      <c r="N193" s="15"/>
      <c r="O193" s="42">
        <f>Assumptions!$E$45</f>
        <v>0.05</v>
      </c>
      <c r="P193" s="19" t="s">
        <v>13</v>
      </c>
      <c r="Q193" s="15"/>
      <c r="R193" s="15"/>
      <c r="S193" s="20">
        <f>SUM(S182:S188)*O193</f>
        <v>438480</v>
      </c>
      <c r="AD193" s="88"/>
    </row>
    <row r="194" spans="1:30" ht="11.1" customHeight="1" x14ac:dyDescent="0.25">
      <c r="A194" s="6"/>
      <c r="B194" s="1"/>
      <c r="E194" s="43"/>
      <c r="F194" s="19"/>
      <c r="I194" s="23"/>
      <c r="K194" s="6"/>
      <c r="L194" s="1"/>
      <c r="O194" s="43"/>
      <c r="P194" s="19"/>
      <c r="S194" s="23"/>
      <c r="AD194" s="88"/>
    </row>
    <row r="195" spans="1:30" ht="11.1" customHeight="1" x14ac:dyDescent="0.25">
      <c r="A195" s="6" t="s">
        <v>89</v>
      </c>
      <c r="B195" s="6"/>
      <c r="C195" s="32">
        <f>Assumptions!$C$47</f>
        <v>0.05</v>
      </c>
      <c r="D195" s="41">
        <f>Assumptions!$D$47</f>
        <v>12</v>
      </c>
      <c r="E195" s="19" t="s">
        <v>21</v>
      </c>
      <c r="F195" s="15"/>
      <c r="G195" s="40">
        <f>Assumptions!$G$47</f>
        <v>6</v>
      </c>
      <c r="H195" s="19" t="s">
        <v>79</v>
      </c>
      <c r="I195" s="20">
        <f>(((SUM(I175:I180)*POWER((1+C195/12),((D195+G195)/12)*12))-SUM(I175:I180))      +           ((((SUM(I182:I194)*POWER((1+C195/12),((D195+G195)/12)*12))-SUM(I182:I194))*0.5)))</f>
        <v>404133.56845753361</v>
      </c>
      <c r="K195" s="6" t="s">
        <v>89</v>
      </c>
      <c r="L195" s="6"/>
      <c r="M195" s="32">
        <f>Assumptions!$C$47</f>
        <v>0.05</v>
      </c>
      <c r="N195" s="41">
        <f>Assumptions!$D$47</f>
        <v>12</v>
      </c>
      <c r="O195" s="19" t="s">
        <v>21</v>
      </c>
      <c r="P195" s="15"/>
      <c r="Q195" s="40">
        <f>Assumptions!$G$47</f>
        <v>6</v>
      </c>
      <c r="R195" s="19" t="s">
        <v>79</v>
      </c>
      <c r="S195" s="20">
        <f>(((SUM(S175:S180)*POWER((1+M195/12),((N195+Q195)/12)*12))-SUM(S175:S180))      +           ((((SUM(S182:S194)*POWER((1+M195/12),((N195+Q195)/12)*12))-SUM(S182:S194))*0.5)))</f>
        <v>406989.63920975942</v>
      </c>
      <c r="AD195" s="88"/>
    </row>
    <row r="196" spans="1:30" ht="11.1" customHeight="1" x14ac:dyDescent="0.25">
      <c r="A196" s="6" t="s">
        <v>22</v>
      </c>
      <c r="B196" s="6"/>
      <c r="C196" s="32">
        <f>Assumptions!$C$48</f>
        <v>0.01</v>
      </c>
      <c r="D196" s="19" t="s">
        <v>23</v>
      </c>
      <c r="E196" s="15"/>
      <c r="F196" s="15"/>
      <c r="G196" s="15"/>
      <c r="H196" s="15"/>
      <c r="I196" s="20">
        <f>SUM(I175:I193)*C196</f>
        <v>104002.386</v>
      </c>
      <c r="K196" s="6" t="s">
        <v>22</v>
      </c>
      <c r="L196" s="6"/>
      <c r="M196" s="32">
        <f>Assumptions!$C$48</f>
        <v>0.01</v>
      </c>
      <c r="N196" s="19" t="s">
        <v>23</v>
      </c>
      <c r="O196" s="15"/>
      <c r="P196" s="15"/>
      <c r="Q196" s="15"/>
      <c r="R196" s="15"/>
      <c r="S196" s="20">
        <f>SUM(S175:S193)*M196</f>
        <v>104737.386</v>
      </c>
      <c r="AD196" s="88"/>
    </row>
    <row r="197" spans="1:30" ht="11.1" customHeight="1" x14ac:dyDescent="0.25">
      <c r="A197" s="6" t="s">
        <v>24</v>
      </c>
      <c r="B197" s="6"/>
      <c r="C197" s="61" t="s">
        <v>104</v>
      </c>
      <c r="D197" s="32">
        <f>Assumptions!$D$49</f>
        <v>0.2</v>
      </c>
      <c r="E197" s="19" t="s">
        <v>25</v>
      </c>
      <c r="I197" s="20">
        <f>SUM(I151:I155)*D197+SUM(I158:I170)*G197</f>
        <v>3153000</v>
      </c>
      <c r="K197" s="6" t="s">
        <v>24</v>
      </c>
      <c r="L197" s="6"/>
      <c r="M197" s="61" t="s">
        <v>104</v>
      </c>
      <c r="N197" s="32">
        <f>Assumptions!$D$49</f>
        <v>0.2</v>
      </c>
      <c r="O197" s="19" t="s">
        <v>25</v>
      </c>
      <c r="S197" s="20">
        <f>SUM(S151:S155)*N197+SUM(S158:S170)*Q197</f>
        <v>3741000</v>
      </c>
      <c r="AD197" s="88"/>
    </row>
    <row r="198" spans="1:30" ht="11.1" customHeight="1" x14ac:dyDescent="0.25">
      <c r="A198" s="13"/>
      <c r="B198" s="13"/>
      <c r="C198" s="13"/>
      <c r="D198" s="13"/>
      <c r="E198" s="13"/>
      <c r="F198" s="13"/>
      <c r="G198" s="13"/>
      <c r="H198" s="13"/>
      <c r="I198" s="27"/>
      <c r="K198" s="13"/>
      <c r="L198" s="13"/>
      <c r="M198" s="13"/>
      <c r="N198" s="13"/>
      <c r="O198" s="13"/>
      <c r="P198" s="13"/>
      <c r="Q198" s="13"/>
      <c r="R198" s="13"/>
      <c r="S198" s="27"/>
      <c r="AD198" s="88"/>
    </row>
    <row r="199" spans="1:30" ht="11.1" customHeight="1" x14ac:dyDescent="0.25">
      <c r="A199" s="12" t="s">
        <v>26</v>
      </c>
      <c r="B199" s="13"/>
      <c r="C199" s="13"/>
      <c r="D199" s="13"/>
      <c r="E199" s="13"/>
      <c r="F199" s="13"/>
      <c r="G199" s="13"/>
      <c r="H199" s="13"/>
      <c r="I199" s="29">
        <f>SUM(I175:I198)</f>
        <v>14061374.554457534</v>
      </c>
      <c r="K199" s="12" t="s">
        <v>26</v>
      </c>
      <c r="L199" s="13"/>
      <c r="M199" s="13"/>
      <c r="N199" s="13"/>
      <c r="O199" s="13"/>
      <c r="P199" s="13"/>
      <c r="Q199" s="13"/>
      <c r="R199" s="13"/>
      <c r="S199" s="29">
        <f>SUM(S175:S198)</f>
        <v>14726465.62520976</v>
      </c>
      <c r="AD199" s="88"/>
    </row>
    <row r="200" spans="1:30" ht="11.1" customHeight="1" x14ac:dyDescent="0.25">
      <c r="A200" s="15"/>
      <c r="B200" s="15"/>
      <c r="C200" s="15"/>
      <c r="D200" s="15"/>
      <c r="E200" s="15"/>
      <c r="F200" s="15"/>
      <c r="G200" s="15"/>
      <c r="H200" s="15"/>
      <c r="I200" s="35"/>
      <c r="K200" s="15"/>
      <c r="L200" s="15"/>
      <c r="M200" s="15"/>
      <c r="N200" s="15"/>
      <c r="O200" s="15"/>
      <c r="P200" s="15"/>
      <c r="Q200" s="15"/>
      <c r="R200" s="15"/>
      <c r="S200" s="35"/>
      <c r="AD200" s="88"/>
    </row>
    <row r="201" spans="1:30" ht="11.1" customHeight="1" x14ac:dyDescent="0.25">
      <c r="A201" s="36" t="s">
        <v>107</v>
      </c>
      <c r="B201" s="37"/>
      <c r="C201" s="37"/>
      <c r="D201" s="37"/>
      <c r="E201" s="37"/>
      <c r="F201" s="37"/>
      <c r="G201" s="37"/>
      <c r="H201" s="37"/>
      <c r="I201" s="38">
        <f>I172-I199</f>
        <v>1703625.4455424659</v>
      </c>
      <c r="K201" s="36" t="s">
        <v>107</v>
      </c>
      <c r="L201" s="37"/>
      <c r="M201" s="37"/>
      <c r="N201" s="37"/>
      <c r="O201" s="37"/>
      <c r="P201" s="37"/>
      <c r="Q201" s="37"/>
      <c r="R201" s="37"/>
      <c r="S201" s="38">
        <f>S172-S199</f>
        <v>3978534.3747902401</v>
      </c>
      <c r="AD201" s="88"/>
    </row>
    <row r="202" spans="1:30" ht="11.1" customHeight="1" x14ac:dyDescent="0.25">
      <c r="A202" s="36" t="s">
        <v>108</v>
      </c>
      <c r="B202" s="37"/>
      <c r="C202" s="37"/>
      <c r="D202" s="37"/>
      <c r="E202" s="37"/>
      <c r="F202" s="37"/>
      <c r="G202" s="37"/>
      <c r="H202" s="37"/>
      <c r="I202" s="38">
        <f>I201/F145</f>
        <v>617895.23931592028</v>
      </c>
      <c r="K202" s="36" t="s">
        <v>108</v>
      </c>
      <c r="L202" s="37"/>
      <c r="M202" s="37"/>
      <c r="N202" s="37"/>
      <c r="O202" s="37"/>
      <c r="P202" s="37"/>
      <c r="Q202" s="37"/>
      <c r="R202" s="37"/>
      <c r="S202" s="38">
        <f>S201/P145</f>
        <v>1442991.7421519007</v>
      </c>
      <c r="AD202" s="88"/>
    </row>
    <row r="203" spans="1:30" ht="11.1" customHeight="1" x14ac:dyDescent="0.25"/>
    <row r="204" spans="1:30" ht="11.1" customHeight="1" x14ac:dyDescent="0.25"/>
    <row r="205" spans="1:30" ht="11.1" customHeight="1" x14ac:dyDescent="0.25"/>
    <row r="206" spans="1:30" ht="11.1" customHeight="1" x14ac:dyDescent="0.25"/>
    <row r="207" spans="1:30" ht="11.1" customHeight="1" x14ac:dyDescent="0.25"/>
    <row r="208" spans="1:30" ht="11.1" customHeight="1" x14ac:dyDescent="0.25"/>
    <row r="209" ht="11.1" customHeight="1" x14ac:dyDescent="0.25"/>
    <row r="210" ht="11.1" customHeight="1" x14ac:dyDescent="0.25"/>
    <row r="211" ht="11.1" customHeight="1" x14ac:dyDescent="0.25"/>
    <row r="212" ht="11.1" customHeight="1" x14ac:dyDescent="0.25"/>
    <row r="213" ht="11.1" customHeight="1" x14ac:dyDescent="0.25"/>
    <row r="214" ht="11.1" customHeight="1" x14ac:dyDescent="0.25"/>
    <row r="215" ht="11.1" customHeight="1" x14ac:dyDescent="0.25"/>
    <row r="216" ht="11.1" customHeight="1" x14ac:dyDescent="0.25"/>
    <row r="217" ht="11.1" customHeight="1" x14ac:dyDescent="0.25"/>
    <row r="218" ht="11.1" customHeight="1" x14ac:dyDescent="0.25"/>
    <row r="219" ht="11.1" customHeight="1" x14ac:dyDescent="0.25"/>
    <row r="220" ht="11.1" customHeight="1" x14ac:dyDescent="0.25"/>
    <row r="221" ht="11.1" customHeight="1" x14ac:dyDescent="0.25"/>
    <row r="222" ht="11.1" customHeight="1" x14ac:dyDescent="0.25"/>
    <row r="223" ht="11.1" customHeight="1" x14ac:dyDescent="0.25"/>
    <row r="224" ht="11.1" customHeight="1" x14ac:dyDescent="0.25"/>
    <row r="225" ht="11.1" customHeight="1" x14ac:dyDescent="0.25"/>
    <row r="226" ht="11.1" customHeight="1" x14ac:dyDescent="0.25"/>
    <row r="227" ht="11.1" customHeight="1" x14ac:dyDescent="0.25"/>
    <row r="228" ht="11.1" customHeight="1" x14ac:dyDescent="0.25"/>
    <row r="229" ht="11.1" customHeight="1" x14ac:dyDescent="0.25"/>
    <row r="230" ht="11.1" customHeight="1" x14ac:dyDescent="0.25"/>
    <row r="231" ht="11.1" customHeight="1" x14ac:dyDescent="0.25"/>
    <row r="232" ht="11.1" customHeight="1" x14ac:dyDescent="0.25"/>
    <row r="233" ht="11.1" customHeight="1" x14ac:dyDescent="0.25"/>
    <row r="234" ht="11.1" customHeight="1" x14ac:dyDescent="0.25"/>
    <row r="235" ht="11.1" customHeight="1" x14ac:dyDescent="0.25"/>
    <row r="236" ht="11.1" customHeight="1" x14ac:dyDescent="0.25"/>
    <row r="237" ht="11.1" customHeight="1" x14ac:dyDescent="0.25"/>
    <row r="238" ht="11.1" customHeight="1" x14ac:dyDescent="0.25"/>
    <row r="239" ht="11.1" customHeight="1" x14ac:dyDescent="0.25"/>
    <row r="240" ht="11.1" customHeight="1" x14ac:dyDescent="0.25"/>
    <row r="241" ht="11.1" customHeight="1" x14ac:dyDescent="0.25"/>
    <row r="242" ht="11.1" customHeight="1" x14ac:dyDescent="0.25"/>
    <row r="243" ht="11.1" customHeight="1" x14ac:dyDescent="0.25"/>
    <row r="244" ht="11.1" customHeight="1" x14ac:dyDescent="0.25"/>
    <row r="245" ht="11.1" customHeight="1" x14ac:dyDescent="0.25"/>
    <row r="246" ht="11.1" customHeight="1" x14ac:dyDescent="0.25"/>
    <row r="247" ht="11.1" customHeight="1" x14ac:dyDescent="0.25"/>
    <row r="248" ht="11.1" customHeight="1" x14ac:dyDescent="0.25"/>
    <row r="249" ht="11.1" customHeight="1" x14ac:dyDescent="0.25"/>
    <row r="250" ht="11.1" customHeight="1" x14ac:dyDescent="0.25"/>
    <row r="251" ht="11.1" customHeight="1" x14ac:dyDescent="0.25"/>
    <row r="252" ht="11.1" customHeight="1" x14ac:dyDescent="0.25"/>
    <row r="253" ht="11.1" customHeight="1" x14ac:dyDescent="0.25"/>
    <row r="254" ht="11.1" customHeight="1" x14ac:dyDescent="0.25"/>
    <row r="255" ht="11.1" customHeight="1" x14ac:dyDescent="0.25"/>
    <row r="256" ht="11.1" customHeight="1" x14ac:dyDescent="0.25"/>
    <row r="257" ht="11.1" customHeight="1" x14ac:dyDescent="0.25"/>
    <row r="258" ht="11.1" customHeight="1" x14ac:dyDescent="0.25"/>
    <row r="259" ht="11.1" customHeight="1" x14ac:dyDescent="0.25"/>
    <row r="260" ht="11.1" customHeight="1" x14ac:dyDescent="0.25"/>
    <row r="261" ht="11.1" customHeight="1" x14ac:dyDescent="0.25"/>
    <row r="262" ht="11.1" customHeight="1" x14ac:dyDescent="0.25"/>
    <row r="263" ht="11.1" customHeight="1" x14ac:dyDescent="0.25"/>
    <row r="264" ht="11.1" customHeight="1" x14ac:dyDescent="0.25"/>
    <row r="265" ht="11.1" customHeight="1" x14ac:dyDescent="0.25"/>
    <row r="266" ht="11.1" customHeight="1" x14ac:dyDescent="0.25"/>
    <row r="267" ht="11.1" customHeight="1" x14ac:dyDescent="0.25"/>
    <row r="268" ht="11.1" customHeight="1" x14ac:dyDescent="0.25"/>
    <row r="269" ht="11.1" customHeight="1" x14ac:dyDescent="0.25"/>
    <row r="270" ht="11.1" customHeight="1" x14ac:dyDescent="0.25"/>
    <row r="271" ht="11.1" customHeight="1" x14ac:dyDescent="0.25"/>
    <row r="272" ht="11.1" customHeight="1" x14ac:dyDescent="0.25"/>
    <row r="273" ht="11.1" customHeight="1" x14ac:dyDescent="0.25"/>
    <row r="274" ht="11.1" customHeight="1" x14ac:dyDescent="0.25"/>
    <row r="275" ht="11.1" customHeight="1" x14ac:dyDescent="0.25"/>
    <row r="276" ht="11.1" customHeight="1" x14ac:dyDescent="0.25"/>
    <row r="277" ht="11.1" customHeight="1" x14ac:dyDescent="0.25"/>
    <row r="278" ht="11.1" customHeight="1" x14ac:dyDescent="0.25"/>
    <row r="279" ht="11.1" customHeight="1" x14ac:dyDescent="0.25"/>
    <row r="280" ht="11.1" customHeight="1" x14ac:dyDescent="0.25"/>
    <row r="281" ht="11.1" customHeight="1" x14ac:dyDescent="0.25"/>
    <row r="282" ht="11.1" customHeight="1" x14ac:dyDescent="0.25"/>
    <row r="283" ht="11.1" customHeight="1" x14ac:dyDescent="0.25"/>
    <row r="284" ht="11.1" customHeight="1" x14ac:dyDescent="0.25"/>
    <row r="285" ht="11.1" customHeight="1" x14ac:dyDescent="0.25"/>
    <row r="286" ht="11.1" customHeight="1" x14ac:dyDescent="0.25"/>
    <row r="287" ht="11.1" customHeight="1" x14ac:dyDescent="0.25"/>
    <row r="288" ht="11.1" customHeight="1" x14ac:dyDescent="0.25"/>
    <row r="289" ht="11.1" customHeight="1" x14ac:dyDescent="0.25"/>
    <row r="290" ht="11.1" customHeight="1" x14ac:dyDescent="0.25"/>
    <row r="291" ht="11.1" customHeight="1" x14ac:dyDescent="0.25"/>
    <row r="292" ht="11.1" customHeight="1" x14ac:dyDescent="0.25"/>
    <row r="293" ht="11.1" customHeight="1" x14ac:dyDescent="0.25"/>
    <row r="294" ht="11.1" customHeight="1" x14ac:dyDescent="0.25"/>
    <row r="295" ht="11.1" customHeight="1" x14ac:dyDescent="0.25"/>
    <row r="296" ht="11.1" customHeight="1" x14ac:dyDescent="0.25"/>
    <row r="297" ht="11.1" customHeight="1" x14ac:dyDescent="0.25"/>
    <row r="298" ht="11.1" customHeight="1" x14ac:dyDescent="0.25"/>
    <row r="299" ht="11.1" customHeight="1" x14ac:dyDescent="0.25"/>
    <row r="300" ht="11.1" customHeight="1" x14ac:dyDescent="0.25"/>
    <row r="301" ht="11.1" customHeight="1" x14ac:dyDescent="0.25"/>
    <row r="302" ht="11.1" customHeight="1" x14ac:dyDescent="0.25"/>
    <row r="303" ht="11.1" customHeight="1" x14ac:dyDescent="0.25"/>
    <row r="304" ht="11.1" customHeight="1" x14ac:dyDescent="0.25"/>
    <row r="305" ht="11.1" customHeight="1" x14ac:dyDescent="0.25"/>
    <row r="306" ht="11.1" customHeight="1" x14ac:dyDescent="0.25"/>
    <row r="307" ht="11.1" customHeight="1" x14ac:dyDescent="0.25"/>
    <row r="308" ht="11.1" customHeight="1" x14ac:dyDescent="0.25"/>
    <row r="309" ht="11.1" customHeight="1" x14ac:dyDescent="0.25"/>
    <row r="310" ht="11.1" customHeight="1" x14ac:dyDescent="0.25"/>
    <row r="311" ht="11.1" customHeight="1" x14ac:dyDescent="0.25"/>
    <row r="312" ht="11.1" customHeight="1" x14ac:dyDescent="0.25"/>
    <row r="313" ht="11.1" customHeight="1" x14ac:dyDescent="0.25"/>
    <row r="314" ht="11.1" customHeight="1" x14ac:dyDescent="0.25"/>
    <row r="315" ht="11.1" customHeight="1" x14ac:dyDescent="0.25"/>
    <row r="316" ht="11.1" customHeight="1" x14ac:dyDescent="0.25"/>
    <row r="317" ht="11.1" customHeight="1" x14ac:dyDescent="0.25"/>
    <row r="318" ht="11.1" customHeight="1" x14ac:dyDescent="0.25"/>
    <row r="319" ht="11.1" customHeight="1" x14ac:dyDescent="0.25"/>
    <row r="320" ht="11.1" customHeight="1" x14ac:dyDescent="0.25"/>
    <row r="321" ht="11.1" customHeight="1" x14ac:dyDescent="0.25"/>
    <row r="322" ht="11.1" customHeight="1" x14ac:dyDescent="0.25"/>
    <row r="323" ht="11.1" customHeight="1" x14ac:dyDescent="0.25"/>
    <row r="324" ht="11.1" customHeight="1" x14ac:dyDescent="0.25"/>
    <row r="325" ht="11.1" customHeight="1" x14ac:dyDescent="0.25"/>
    <row r="326" ht="11.1" customHeight="1" x14ac:dyDescent="0.25"/>
    <row r="327" ht="11.1" customHeight="1" x14ac:dyDescent="0.25"/>
    <row r="328" ht="11.1" customHeight="1" x14ac:dyDescent="0.25"/>
    <row r="329" ht="11.1" customHeight="1" x14ac:dyDescent="0.25"/>
    <row r="330" ht="11.1" customHeight="1" x14ac:dyDescent="0.25"/>
    <row r="331" ht="11.1" customHeight="1" x14ac:dyDescent="0.25"/>
    <row r="332" ht="11.1" customHeight="1" x14ac:dyDescent="0.25"/>
    <row r="333" ht="11.1" customHeight="1" x14ac:dyDescent="0.25"/>
    <row r="334" ht="11.1" customHeight="1" x14ac:dyDescent="0.25"/>
    <row r="335" ht="11.1" customHeight="1" x14ac:dyDescent="0.25"/>
    <row r="336" ht="11.1" customHeight="1" x14ac:dyDescent="0.25"/>
    <row r="337" ht="11.1" customHeight="1" x14ac:dyDescent="0.25"/>
    <row r="338" ht="11.1" customHeight="1" x14ac:dyDescent="0.25"/>
    <row r="339" ht="11.1" customHeight="1" x14ac:dyDescent="0.25"/>
    <row r="340" ht="11.1" customHeight="1" x14ac:dyDescent="0.25"/>
    <row r="341" ht="11.1" customHeight="1" x14ac:dyDescent="0.25"/>
    <row r="342" ht="11.1" customHeight="1" x14ac:dyDescent="0.25"/>
    <row r="343" ht="11.1" customHeight="1" x14ac:dyDescent="0.25"/>
    <row r="344" ht="11.1" customHeight="1" x14ac:dyDescent="0.25"/>
    <row r="345" ht="11.1" customHeight="1" x14ac:dyDescent="0.25"/>
    <row r="346" ht="11.1" customHeight="1" x14ac:dyDescent="0.25"/>
    <row r="347" ht="11.1" customHeight="1" x14ac:dyDescent="0.25"/>
    <row r="348" ht="11.1" customHeight="1" x14ac:dyDescent="0.25"/>
    <row r="349" ht="11.1" customHeight="1" x14ac:dyDescent="0.25"/>
    <row r="350" ht="11.1" customHeight="1" x14ac:dyDescent="0.25"/>
    <row r="351" ht="11.1" customHeight="1" x14ac:dyDescent="0.25"/>
    <row r="352" ht="11.1" customHeight="1" x14ac:dyDescent="0.25"/>
    <row r="353" ht="11.1" customHeight="1" x14ac:dyDescent="0.25"/>
    <row r="354" ht="11.1" customHeight="1" x14ac:dyDescent="0.25"/>
    <row r="355" ht="11.1" customHeight="1" x14ac:dyDescent="0.25"/>
    <row r="356" ht="11.1" customHeight="1" x14ac:dyDescent="0.25"/>
    <row r="357" ht="11.1" customHeight="1" x14ac:dyDescent="0.25"/>
    <row r="358" ht="11.1" customHeight="1" x14ac:dyDescent="0.25"/>
    <row r="359" ht="11.1" customHeight="1" x14ac:dyDescent="0.25"/>
    <row r="360" ht="11.1" customHeight="1" x14ac:dyDescent="0.25"/>
    <row r="361" ht="11.1" customHeight="1" x14ac:dyDescent="0.25"/>
    <row r="362" ht="11.1" customHeight="1" x14ac:dyDescent="0.25"/>
    <row r="363" ht="11.1" customHeight="1" x14ac:dyDescent="0.25"/>
    <row r="364" ht="11.1" customHeight="1" x14ac:dyDescent="0.25"/>
    <row r="365" ht="11.1" customHeight="1" x14ac:dyDescent="0.25"/>
    <row r="366" ht="11.1" customHeight="1" x14ac:dyDescent="0.25"/>
    <row r="367" ht="11.1" customHeight="1" x14ac:dyDescent="0.25"/>
    <row r="368" ht="11.1" customHeight="1" x14ac:dyDescent="0.25"/>
    <row r="369" ht="11.1" customHeight="1" x14ac:dyDescent="0.25"/>
    <row r="370" ht="11.1" customHeight="1" x14ac:dyDescent="0.25"/>
    <row r="371" ht="11.1" customHeight="1" x14ac:dyDescent="0.25"/>
    <row r="372" ht="11.1" customHeight="1" x14ac:dyDescent="0.25"/>
    <row r="373" ht="11.1" customHeight="1" x14ac:dyDescent="0.25"/>
    <row r="374" ht="11.1" customHeight="1" x14ac:dyDescent="0.25"/>
    <row r="375" ht="11.1" customHeight="1" x14ac:dyDescent="0.25"/>
    <row r="376" ht="11.1" customHeight="1" x14ac:dyDescent="0.25"/>
    <row r="377" ht="11.1" customHeight="1" x14ac:dyDescent="0.25"/>
    <row r="378" ht="11.1" customHeight="1" x14ac:dyDescent="0.25"/>
    <row r="379" ht="11.1" customHeight="1" x14ac:dyDescent="0.25"/>
    <row r="380" ht="11.1" customHeight="1" x14ac:dyDescent="0.25"/>
    <row r="381" ht="11.1" customHeight="1" x14ac:dyDescent="0.25"/>
    <row r="382" ht="11.1" customHeight="1" x14ac:dyDescent="0.25"/>
    <row r="383" ht="11.1" customHeight="1" x14ac:dyDescent="0.25"/>
    <row r="384" ht="11.1" customHeight="1" x14ac:dyDescent="0.25"/>
    <row r="385" ht="11.1" customHeight="1" x14ac:dyDescent="0.25"/>
    <row r="386" ht="11.1" customHeight="1" x14ac:dyDescent="0.25"/>
    <row r="387" ht="11.1" customHeight="1" x14ac:dyDescent="0.25"/>
    <row r="388" ht="11.1" customHeight="1" x14ac:dyDescent="0.25"/>
    <row r="389" ht="11.1" customHeight="1" x14ac:dyDescent="0.25"/>
    <row r="390" ht="11.1" customHeight="1" x14ac:dyDescent="0.25"/>
    <row r="391" ht="11.1" customHeight="1" x14ac:dyDescent="0.25"/>
    <row r="392" ht="11.1" customHeight="1" x14ac:dyDescent="0.25"/>
    <row r="393" ht="11.1" customHeight="1" x14ac:dyDescent="0.25"/>
    <row r="394" ht="11.1" customHeight="1" x14ac:dyDescent="0.25"/>
    <row r="395" ht="11.1" customHeight="1" x14ac:dyDescent="0.25"/>
    <row r="396" ht="11.1" customHeight="1" x14ac:dyDescent="0.25"/>
    <row r="397" ht="11.1" customHeight="1" x14ac:dyDescent="0.25"/>
    <row r="398" ht="11.1" customHeight="1" x14ac:dyDescent="0.25"/>
    <row r="399" ht="11.1" customHeight="1" x14ac:dyDescent="0.25"/>
    <row r="400" ht="11.1" customHeight="1" x14ac:dyDescent="0.25"/>
  </sheetData>
  <mergeCells count="6">
    <mergeCell ref="D2:I4"/>
    <mergeCell ref="N2:S4"/>
    <mergeCell ref="D138:I140"/>
    <mergeCell ref="N138:S140"/>
    <mergeCell ref="D70:I72"/>
    <mergeCell ref="N70:S72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12" shapeId="8194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123825</xdr:rowOff>
              </from>
              <to>
                <xdr:col>2</xdr:col>
                <xdr:colOff>161925</xdr:colOff>
                <xdr:row>4</xdr:row>
                <xdr:rowOff>104775</xdr:rowOff>
              </to>
            </anchor>
          </objectPr>
        </oleObject>
      </mc:Choice>
      <mc:Fallback>
        <oleObject progId="CorelDRAW.Graphic.12" shapeId="8194" r:id="rId4"/>
      </mc:Fallback>
    </mc:AlternateContent>
    <mc:AlternateContent xmlns:mc="http://schemas.openxmlformats.org/markup-compatibility/2006">
      <mc:Choice Requires="x14">
        <oleObject progId="CorelDRAW.Graphic.12" shapeId="8195" r:id="rId6">
          <objectPr defaultSize="0" autoPict="0" r:id="rId5">
            <anchor moveWithCells="1" sizeWithCells="1">
              <from>
                <xdr:col>10</xdr:col>
                <xdr:colOff>38100</xdr:colOff>
                <xdr:row>0</xdr:row>
                <xdr:rowOff>123825</xdr:rowOff>
              </from>
              <to>
                <xdr:col>12</xdr:col>
                <xdr:colOff>152400</xdr:colOff>
                <xdr:row>4</xdr:row>
                <xdr:rowOff>104775</xdr:rowOff>
              </to>
            </anchor>
          </objectPr>
        </oleObject>
      </mc:Choice>
      <mc:Fallback>
        <oleObject progId="CorelDRAW.Graphic.12" shapeId="8195" r:id="rId6"/>
      </mc:Fallback>
    </mc:AlternateContent>
    <mc:AlternateContent xmlns:mc="http://schemas.openxmlformats.org/markup-compatibility/2006">
      <mc:Choice Requires="x14">
        <oleObject progId="CorelDRAW.Graphic.12" shapeId="8199" r:id="rId7">
          <objectPr defaultSize="0" autoPict="0" r:id="rId5">
            <anchor moveWithCells="1" sizeWithCells="1">
              <from>
                <xdr:col>0</xdr:col>
                <xdr:colOff>47625</xdr:colOff>
                <xdr:row>68</xdr:row>
                <xdr:rowOff>123825</xdr:rowOff>
              </from>
              <to>
                <xdr:col>2</xdr:col>
                <xdr:colOff>161925</xdr:colOff>
                <xdr:row>72</xdr:row>
                <xdr:rowOff>104775</xdr:rowOff>
              </to>
            </anchor>
          </objectPr>
        </oleObject>
      </mc:Choice>
      <mc:Fallback>
        <oleObject progId="CorelDRAW.Graphic.12" shapeId="8199" r:id="rId7"/>
      </mc:Fallback>
    </mc:AlternateContent>
    <mc:AlternateContent xmlns:mc="http://schemas.openxmlformats.org/markup-compatibility/2006">
      <mc:Choice Requires="x14">
        <oleObject progId="CorelDRAW.Graphic.12" shapeId="8200" r:id="rId8">
          <objectPr defaultSize="0" autoPict="0" r:id="rId5">
            <anchor moveWithCells="1" sizeWithCells="1">
              <from>
                <xdr:col>10</xdr:col>
                <xdr:colOff>47625</xdr:colOff>
                <xdr:row>68</xdr:row>
                <xdr:rowOff>123825</xdr:rowOff>
              </from>
              <to>
                <xdr:col>12</xdr:col>
                <xdr:colOff>161925</xdr:colOff>
                <xdr:row>72</xdr:row>
                <xdr:rowOff>104775</xdr:rowOff>
              </to>
            </anchor>
          </objectPr>
        </oleObject>
      </mc:Choice>
      <mc:Fallback>
        <oleObject progId="CorelDRAW.Graphic.12" shapeId="8200" r:id="rId8"/>
      </mc:Fallback>
    </mc:AlternateContent>
    <mc:AlternateContent xmlns:mc="http://schemas.openxmlformats.org/markup-compatibility/2006">
      <mc:Choice Requires="x14">
        <oleObject progId="CorelDRAW.Graphic.12" shapeId="8207" r:id="rId9">
          <objectPr defaultSize="0" autoPict="0" r:id="rId5">
            <anchor moveWithCells="1" sizeWithCells="1">
              <from>
                <xdr:col>10</xdr:col>
                <xdr:colOff>47625</xdr:colOff>
                <xdr:row>136</xdr:row>
                <xdr:rowOff>123825</xdr:rowOff>
              </from>
              <to>
                <xdr:col>12</xdr:col>
                <xdr:colOff>161925</xdr:colOff>
                <xdr:row>140</xdr:row>
                <xdr:rowOff>104775</xdr:rowOff>
              </to>
            </anchor>
          </objectPr>
        </oleObject>
      </mc:Choice>
      <mc:Fallback>
        <oleObject progId="CorelDRAW.Graphic.12" shapeId="8207" r:id="rId9"/>
      </mc:Fallback>
    </mc:AlternateContent>
    <mc:AlternateContent xmlns:mc="http://schemas.openxmlformats.org/markup-compatibility/2006">
      <mc:Choice Requires="x14">
        <oleObject progId="CorelDRAW.Graphic.12" shapeId="8208" r:id="rId10">
          <objectPr defaultSize="0" autoPict="0" r:id="rId5">
            <anchor moveWithCells="1" sizeWithCells="1">
              <from>
                <xdr:col>0</xdr:col>
                <xdr:colOff>47625</xdr:colOff>
                <xdr:row>136</xdr:row>
                <xdr:rowOff>123825</xdr:rowOff>
              </from>
              <to>
                <xdr:col>2</xdr:col>
                <xdr:colOff>161925</xdr:colOff>
                <xdr:row>140</xdr:row>
                <xdr:rowOff>104775</xdr:rowOff>
              </to>
            </anchor>
          </objectPr>
        </oleObject>
      </mc:Choice>
      <mc:Fallback>
        <oleObject progId="CorelDRAW.Graphic.12" shapeId="8208" r:id="rId10"/>
      </mc:Fallback>
    </mc:AlternateContent>
    <mc:AlternateContent xmlns:mc="http://schemas.openxmlformats.org/markup-compatibility/2006">
      <mc:Choice Requires="x14">
        <oleObject progId="CorelDRAW.Graphic.12" shapeId="8209" r:id="rId11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123825</xdr:rowOff>
              </from>
              <to>
                <xdr:col>2</xdr:col>
                <xdr:colOff>161925</xdr:colOff>
                <xdr:row>4</xdr:row>
                <xdr:rowOff>104775</xdr:rowOff>
              </to>
            </anchor>
          </objectPr>
        </oleObject>
      </mc:Choice>
      <mc:Fallback>
        <oleObject progId="CorelDRAW.Graphic.12" shapeId="8209" r:id="rId11"/>
      </mc:Fallback>
    </mc:AlternateContent>
    <mc:AlternateContent xmlns:mc="http://schemas.openxmlformats.org/markup-compatibility/2006">
      <mc:Choice Requires="x14">
        <oleObject progId="CorelDRAW.Graphic.12" shapeId="8210" r:id="rId12">
          <objectPr defaultSize="0" autoPict="0" r:id="rId5">
            <anchor moveWithCells="1" sizeWithCells="1">
              <from>
                <xdr:col>10</xdr:col>
                <xdr:colOff>38100</xdr:colOff>
                <xdr:row>0</xdr:row>
                <xdr:rowOff>123825</xdr:rowOff>
              </from>
              <to>
                <xdr:col>12</xdr:col>
                <xdr:colOff>152400</xdr:colOff>
                <xdr:row>4</xdr:row>
                <xdr:rowOff>104775</xdr:rowOff>
              </to>
            </anchor>
          </objectPr>
        </oleObject>
      </mc:Choice>
      <mc:Fallback>
        <oleObject progId="CorelDRAW.Graphic.12" shapeId="8210" r:id="rId12"/>
      </mc:Fallback>
    </mc:AlternateContent>
    <mc:AlternateContent xmlns:mc="http://schemas.openxmlformats.org/markup-compatibility/2006">
      <mc:Choice Requires="x14">
        <oleObject progId="CorelDRAW.Graphic.12" shapeId="8211" r:id="rId13">
          <objectPr defaultSize="0" autoPict="0" r:id="rId5">
            <anchor moveWithCells="1" sizeWithCells="1">
              <from>
                <xdr:col>0</xdr:col>
                <xdr:colOff>47625</xdr:colOff>
                <xdr:row>68</xdr:row>
                <xdr:rowOff>123825</xdr:rowOff>
              </from>
              <to>
                <xdr:col>2</xdr:col>
                <xdr:colOff>161925</xdr:colOff>
                <xdr:row>72</xdr:row>
                <xdr:rowOff>104775</xdr:rowOff>
              </to>
            </anchor>
          </objectPr>
        </oleObject>
      </mc:Choice>
      <mc:Fallback>
        <oleObject progId="CorelDRAW.Graphic.12" shapeId="8211" r:id="rId13"/>
      </mc:Fallback>
    </mc:AlternateContent>
    <mc:AlternateContent xmlns:mc="http://schemas.openxmlformats.org/markup-compatibility/2006">
      <mc:Choice Requires="x14">
        <oleObject progId="CorelDRAW.Graphic.12" shapeId="8212" r:id="rId14">
          <objectPr defaultSize="0" autoPict="0" r:id="rId5">
            <anchor moveWithCells="1" sizeWithCells="1">
              <from>
                <xdr:col>10</xdr:col>
                <xdr:colOff>47625</xdr:colOff>
                <xdr:row>68</xdr:row>
                <xdr:rowOff>123825</xdr:rowOff>
              </from>
              <to>
                <xdr:col>12</xdr:col>
                <xdr:colOff>161925</xdr:colOff>
                <xdr:row>72</xdr:row>
                <xdr:rowOff>104775</xdr:rowOff>
              </to>
            </anchor>
          </objectPr>
        </oleObject>
      </mc:Choice>
      <mc:Fallback>
        <oleObject progId="CorelDRAW.Graphic.12" shapeId="8212" r:id="rId14"/>
      </mc:Fallback>
    </mc:AlternateContent>
    <mc:AlternateContent xmlns:mc="http://schemas.openxmlformats.org/markup-compatibility/2006">
      <mc:Choice Requires="x14">
        <oleObject progId="CorelDRAW.Graphic.12" shapeId="8213" r:id="rId15">
          <objectPr defaultSize="0" autoPict="0" r:id="rId5">
            <anchor moveWithCells="1" sizeWithCells="1">
              <from>
                <xdr:col>10</xdr:col>
                <xdr:colOff>47625</xdr:colOff>
                <xdr:row>136</xdr:row>
                <xdr:rowOff>123825</xdr:rowOff>
              </from>
              <to>
                <xdr:col>12</xdr:col>
                <xdr:colOff>161925</xdr:colOff>
                <xdr:row>140</xdr:row>
                <xdr:rowOff>104775</xdr:rowOff>
              </to>
            </anchor>
          </objectPr>
        </oleObject>
      </mc:Choice>
      <mc:Fallback>
        <oleObject progId="CorelDRAW.Graphic.12" shapeId="8213" r:id="rId15"/>
      </mc:Fallback>
    </mc:AlternateContent>
    <mc:AlternateContent xmlns:mc="http://schemas.openxmlformats.org/markup-compatibility/2006">
      <mc:Choice Requires="x14">
        <oleObject progId="CorelDRAW.Graphic.12" shapeId="8214" r:id="rId16">
          <objectPr defaultSize="0" autoPict="0" r:id="rId5">
            <anchor moveWithCells="1" sizeWithCells="1">
              <from>
                <xdr:col>0</xdr:col>
                <xdr:colOff>47625</xdr:colOff>
                <xdr:row>136</xdr:row>
                <xdr:rowOff>123825</xdr:rowOff>
              </from>
              <to>
                <xdr:col>2</xdr:col>
                <xdr:colOff>161925</xdr:colOff>
                <xdr:row>140</xdr:row>
                <xdr:rowOff>104775</xdr:rowOff>
              </to>
            </anchor>
          </objectPr>
        </oleObject>
      </mc:Choice>
      <mc:Fallback>
        <oleObject progId="CorelDRAW.Graphic.12" shapeId="8214" r:id="rId1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582"/>
  <sheetViews>
    <sheetView topLeftCell="A121" zoomScale="60" zoomScaleNormal="60" workbookViewId="0">
      <selection activeCell="N142" sqref="N142"/>
    </sheetView>
  </sheetViews>
  <sheetFormatPr defaultRowHeight="15" x14ac:dyDescent="0.25"/>
  <cols>
    <col min="7" max="7" width="6.7109375" customWidth="1"/>
    <col min="9" max="9" width="12.7109375" customWidth="1"/>
    <col min="10" max="10" width="1.7109375" customWidth="1"/>
    <col min="17" max="17" width="6.7109375" customWidth="1"/>
    <col min="19" max="19" width="12.7109375" customWidth="1"/>
    <col min="20" max="20" width="1.7109375" customWidth="1"/>
    <col min="27" max="27" width="6.7109375" customWidth="1"/>
    <col min="29" max="29" width="12.7109375" customWidth="1"/>
    <col min="30" max="30" width="1.7109375" customWidth="1"/>
    <col min="37" max="37" width="6.7109375" customWidth="1"/>
    <col min="39" max="39" width="12.7109375" customWidth="1"/>
    <col min="40" max="40" width="1.7109375" customWidth="1"/>
    <col min="47" max="47" width="6.7109375" customWidth="1"/>
    <col min="49" max="49" width="12.7109375" customWidth="1"/>
    <col min="50" max="50" width="3" customWidth="1"/>
  </cols>
  <sheetData>
    <row r="1" spans="1:30" ht="11.1" customHeight="1" x14ac:dyDescent="0.3">
      <c r="A1" s="2"/>
      <c r="B1" s="3"/>
      <c r="C1" s="3"/>
      <c r="D1" s="4"/>
      <c r="E1" s="3"/>
      <c r="F1" s="3"/>
      <c r="G1" s="3"/>
      <c r="H1" s="3"/>
      <c r="I1" s="3"/>
      <c r="K1" s="2"/>
      <c r="L1" s="3"/>
      <c r="M1" s="3"/>
      <c r="N1" s="4"/>
      <c r="O1" s="3"/>
      <c r="P1" s="3"/>
      <c r="Q1" s="3"/>
      <c r="R1" s="3"/>
      <c r="S1" s="3"/>
      <c r="AD1" s="88"/>
    </row>
    <row r="2" spans="1:30" ht="11.1" customHeight="1" x14ac:dyDescent="0.25">
      <c r="A2" s="2"/>
      <c r="B2" s="2"/>
      <c r="C2" s="2"/>
      <c r="D2" s="303" t="s">
        <v>54</v>
      </c>
      <c r="E2" s="303"/>
      <c r="F2" s="303"/>
      <c r="G2" s="303"/>
      <c r="H2" s="303"/>
      <c r="I2" s="303"/>
      <c r="K2" s="2"/>
      <c r="L2" s="2"/>
      <c r="M2" s="2"/>
      <c r="N2" s="303" t="s">
        <v>54</v>
      </c>
      <c r="O2" s="303"/>
      <c r="P2" s="303"/>
      <c r="Q2" s="303"/>
      <c r="R2" s="303"/>
      <c r="S2" s="303"/>
      <c r="AD2" s="88"/>
    </row>
    <row r="3" spans="1:30" ht="11.1" customHeight="1" x14ac:dyDescent="0.25">
      <c r="A3" s="2"/>
      <c r="B3" s="2"/>
      <c r="C3" s="2"/>
      <c r="D3" s="303"/>
      <c r="E3" s="303"/>
      <c r="F3" s="303"/>
      <c r="G3" s="303"/>
      <c r="H3" s="303"/>
      <c r="I3" s="303"/>
      <c r="K3" s="2"/>
      <c r="L3" s="2"/>
      <c r="M3" s="2"/>
      <c r="N3" s="303"/>
      <c r="O3" s="303"/>
      <c r="P3" s="303"/>
      <c r="Q3" s="303"/>
      <c r="R3" s="303"/>
      <c r="S3" s="303"/>
      <c r="AD3" s="88"/>
    </row>
    <row r="4" spans="1:30" ht="11.1" customHeight="1" x14ac:dyDescent="0.25">
      <c r="A4" s="2"/>
      <c r="B4" s="2"/>
      <c r="C4" s="2"/>
      <c r="D4" s="303"/>
      <c r="E4" s="303"/>
      <c r="F4" s="303"/>
      <c r="G4" s="303"/>
      <c r="H4" s="303"/>
      <c r="I4" s="303"/>
      <c r="K4" s="2"/>
      <c r="L4" s="2"/>
      <c r="M4" s="2"/>
      <c r="N4" s="303"/>
      <c r="O4" s="303"/>
      <c r="P4" s="303"/>
      <c r="Q4" s="303"/>
      <c r="R4" s="303"/>
      <c r="S4" s="303"/>
      <c r="AD4" s="88"/>
    </row>
    <row r="5" spans="1:30" ht="11.1" customHeight="1" x14ac:dyDescent="0.25">
      <c r="A5" s="2"/>
      <c r="B5" s="2"/>
      <c r="C5" s="2"/>
      <c r="D5" s="2"/>
      <c r="E5" s="2"/>
      <c r="F5" s="2"/>
      <c r="G5" s="2"/>
      <c r="H5" s="2"/>
      <c r="I5" s="2"/>
      <c r="K5" s="2"/>
      <c r="L5" s="2"/>
      <c r="M5" s="2"/>
      <c r="N5" s="2"/>
      <c r="O5" s="2"/>
      <c r="P5" s="2"/>
      <c r="Q5" s="2"/>
      <c r="R5" s="2"/>
      <c r="S5" s="2"/>
      <c r="AD5" s="88"/>
    </row>
    <row r="6" spans="1:30" ht="11.1" customHeight="1" x14ac:dyDescent="0.25">
      <c r="A6" s="5" t="s">
        <v>0</v>
      </c>
      <c r="B6" s="5"/>
      <c r="C6" s="6"/>
      <c r="D6" s="52" t="str">
        <f>Assumptions!$B$87</f>
        <v>Med Scale Urban Edge Mixed Residential</v>
      </c>
      <c r="E6" s="44"/>
      <c r="F6" s="44"/>
      <c r="G6" s="80"/>
      <c r="H6" s="17" t="str">
        <f>Assumptions!$D$70</f>
        <v>Apartments</v>
      </c>
      <c r="I6" s="82">
        <f>Assumptions!$C$88</f>
        <v>0</v>
      </c>
      <c r="K6" s="5" t="s">
        <v>0</v>
      </c>
      <c r="L6" s="5"/>
      <c r="M6" s="6"/>
      <c r="N6" s="52" t="str">
        <f>Assumptions!$B$87</f>
        <v>Med Scale Urban Edge Mixed Residential</v>
      </c>
      <c r="O6" s="44"/>
      <c r="P6" s="44"/>
      <c r="Q6" s="45"/>
      <c r="R6" s="17" t="str">
        <f>Assumptions!$D$70</f>
        <v>Apartments</v>
      </c>
      <c r="S6" s="82">
        <f>Assumptions!$C$88</f>
        <v>0</v>
      </c>
      <c r="AD6" s="88"/>
    </row>
    <row r="7" spans="1:30" ht="11.1" customHeight="1" x14ac:dyDescent="0.25">
      <c r="A7" s="5" t="s">
        <v>1</v>
      </c>
      <c r="B7" s="6"/>
      <c r="C7" s="6"/>
      <c r="D7" s="52" t="s">
        <v>116</v>
      </c>
      <c r="E7" s="44"/>
      <c r="F7" s="44"/>
      <c r="G7" s="44"/>
      <c r="H7" s="17" t="str">
        <f>Assumptions!$D$71</f>
        <v>2 bed houses</v>
      </c>
      <c r="I7" s="82">
        <f>Assumptions!$C$89</f>
        <v>30</v>
      </c>
      <c r="K7" s="5" t="s">
        <v>1</v>
      </c>
      <c r="L7" s="6"/>
      <c r="M7" s="6"/>
      <c r="N7" s="52" t="s">
        <v>116</v>
      </c>
      <c r="O7" s="44"/>
      <c r="P7" s="44"/>
      <c r="Q7" s="46"/>
      <c r="R7" s="17" t="str">
        <f>Assumptions!$D$71</f>
        <v>2 bed houses</v>
      </c>
      <c r="S7" s="82">
        <f>Assumptions!$C$89</f>
        <v>30</v>
      </c>
      <c r="AD7" s="88"/>
    </row>
    <row r="8" spans="1:30" ht="11.1" customHeight="1" x14ac:dyDescent="0.25">
      <c r="A8" s="5" t="s">
        <v>2</v>
      </c>
      <c r="B8" s="5"/>
      <c r="C8" s="6"/>
      <c r="D8" s="53" t="str">
        <f>Assumptions!A13</f>
        <v xml:space="preserve">Low Value </v>
      </c>
      <c r="E8" s="49"/>
      <c r="F8" s="49"/>
      <c r="G8" s="81"/>
      <c r="H8" s="17" t="str">
        <f>Assumptions!$D$72</f>
        <v>3 Bed houses</v>
      </c>
      <c r="I8" s="82">
        <f>Assumptions!$C$90</f>
        <v>45</v>
      </c>
      <c r="K8" s="5" t="s">
        <v>2</v>
      </c>
      <c r="L8" s="5"/>
      <c r="M8" s="6"/>
      <c r="N8" s="51" t="str">
        <f>Assumptions!A14</f>
        <v>High Value</v>
      </c>
      <c r="O8" s="47"/>
      <c r="P8" s="47"/>
      <c r="Q8" s="48"/>
      <c r="R8" s="17" t="str">
        <f>Assumptions!$D$72</f>
        <v>3 Bed houses</v>
      </c>
      <c r="S8" s="82">
        <f>Assumptions!$C$90</f>
        <v>45</v>
      </c>
      <c r="AD8" s="88"/>
    </row>
    <row r="9" spans="1:30" ht="11.1" customHeight="1" x14ac:dyDescent="0.25">
      <c r="A9" s="5" t="s">
        <v>3</v>
      </c>
      <c r="B9" s="5"/>
      <c r="C9" s="6"/>
      <c r="D9" s="10">
        <f>SUM(I6:I10)</f>
        <v>100</v>
      </c>
      <c r="E9" s="39" t="s">
        <v>67</v>
      </c>
      <c r="F9" s="6"/>
      <c r="G9" s="8"/>
      <c r="H9" s="17" t="str">
        <f>Assumptions!$D$73</f>
        <v>4 bed houses</v>
      </c>
      <c r="I9" s="82">
        <f>Assumptions!$C$91</f>
        <v>20</v>
      </c>
      <c r="K9" s="5" t="s">
        <v>3</v>
      </c>
      <c r="L9" s="5"/>
      <c r="M9" s="6"/>
      <c r="N9" s="10">
        <f>SUM(S6:S10)</f>
        <v>100</v>
      </c>
      <c r="O9" s="39" t="s">
        <v>67</v>
      </c>
      <c r="P9" s="6"/>
      <c r="Q9" s="8"/>
      <c r="R9" s="17" t="str">
        <f>Assumptions!$D$73</f>
        <v>4 bed houses</v>
      </c>
      <c r="S9" s="82">
        <f>Assumptions!$C$91</f>
        <v>20</v>
      </c>
      <c r="AD9" s="88"/>
    </row>
    <row r="10" spans="1:30" ht="11.1" customHeight="1" x14ac:dyDescent="0.25">
      <c r="A10" s="90" t="s">
        <v>56</v>
      </c>
      <c r="B10" s="91"/>
      <c r="C10" s="107">
        <v>0.1</v>
      </c>
      <c r="D10" s="104">
        <f>D9*C10</f>
        <v>10</v>
      </c>
      <c r="E10" s="105" t="s">
        <v>57</v>
      </c>
      <c r="F10" s="106"/>
      <c r="G10" s="108"/>
      <c r="H10" s="95" t="str">
        <f>Assumptions!$D$65</f>
        <v>5 bed house</v>
      </c>
      <c r="I10" s="82">
        <f>Assumptions!$C$92</f>
        <v>5</v>
      </c>
      <c r="K10" s="90" t="s">
        <v>56</v>
      </c>
      <c r="L10" s="91"/>
      <c r="M10" s="107">
        <f>Assumptions!$C$14</f>
        <v>0.2</v>
      </c>
      <c r="N10" s="104">
        <f>N9*M10</f>
        <v>20</v>
      </c>
      <c r="O10" s="105" t="s">
        <v>57</v>
      </c>
      <c r="P10" s="106"/>
      <c r="Q10" s="108"/>
      <c r="R10" s="95" t="str">
        <f>Assumptions!$D$65</f>
        <v>5 bed house</v>
      </c>
      <c r="S10" s="82">
        <f>Assumptions!$C$92</f>
        <v>5</v>
      </c>
      <c r="AD10" s="88"/>
    </row>
    <row r="11" spans="1:30" ht="11.1" customHeight="1" x14ac:dyDescent="0.25">
      <c r="A11" s="90" t="s">
        <v>58</v>
      </c>
      <c r="B11" s="91"/>
      <c r="C11" s="109">
        <f>Assumptions!$D$13</f>
        <v>0.15</v>
      </c>
      <c r="D11" s="95" t="str">
        <f>Assumptions!$D$12</f>
        <v>Starter Homes</v>
      </c>
      <c r="E11" s="107">
        <f>Assumptions!$E$13</f>
        <v>0.15</v>
      </c>
      <c r="F11" s="95" t="str">
        <f>Assumptions!$E$12</f>
        <v>Intermediate</v>
      </c>
      <c r="G11" s="110">
        <f>Assumptions!$F$13</f>
        <v>0.7</v>
      </c>
      <c r="H11" s="105" t="str">
        <f>Assumptions!$F$12</f>
        <v>Afford/Social Rent</v>
      </c>
      <c r="I11" s="1"/>
      <c r="K11" s="90" t="s">
        <v>58</v>
      </c>
      <c r="L11" s="91"/>
      <c r="M11" s="109">
        <f>Assumptions!$D$14</f>
        <v>0.15</v>
      </c>
      <c r="N11" s="95" t="str">
        <f>Assumptions!$D$12</f>
        <v>Starter Homes</v>
      </c>
      <c r="O11" s="107">
        <f>Assumptions!$E$14</f>
        <v>0.15</v>
      </c>
      <c r="P11" s="95" t="str">
        <f>Assumptions!$E$12</f>
        <v>Intermediate</v>
      </c>
      <c r="Q11" s="110">
        <f>Assumptions!$F$14</f>
        <v>0.7</v>
      </c>
      <c r="R11" s="105" t="str">
        <f>Assumptions!$F$12</f>
        <v>Afford/Social Rent</v>
      </c>
      <c r="S11" s="1"/>
      <c r="AD11" s="88"/>
    </row>
    <row r="12" spans="1:30" ht="11.1" customHeight="1" x14ac:dyDescent="0.25">
      <c r="A12" s="90" t="s">
        <v>59</v>
      </c>
      <c r="B12" s="91"/>
      <c r="C12" s="91"/>
      <c r="D12" s="104">
        <f>(A15*C15)+(A16*C16)+(A17*C17)+(A18*C18)+(A19*C19)</f>
        <v>8505</v>
      </c>
      <c r="E12" s="105" t="s">
        <v>60</v>
      </c>
      <c r="F12" s="106"/>
      <c r="G12" s="112">
        <f>SUM(A22*C22)+(A23*C23)+(A24*C24)+(A27*C27)+(A28*C28)+(A29*C29)+(A32*C32)+(A33*C33)+(A34*C34)</f>
        <v>780.00000000000011</v>
      </c>
      <c r="H12" s="95" t="s">
        <v>61</v>
      </c>
      <c r="I12" s="8"/>
      <c r="K12" s="90" t="s">
        <v>59</v>
      </c>
      <c r="L12" s="91"/>
      <c r="M12" s="91"/>
      <c r="N12" s="104">
        <f>(K15*M15)+(K16*M16)+(K17*M17)+(K18*M18)+(K19*M19)</f>
        <v>7560</v>
      </c>
      <c r="O12" s="105" t="s">
        <v>60</v>
      </c>
      <c r="P12" s="106"/>
      <c r="Q12" s="112">
        <f>SUM(K22*M22)+(K23*M23)+(K24*M24)+(K27*M27)+(K28*M28)+(K29*M29)+(K32*M32)+(K33*M33)+(K34*M34)</f>
        <v>1560.0000000000002</v>
      </c>
      <c r="R12" s="95" t="s">
        <v>61</v>
      </c>
      <c r="S12" s="8"/>
      <c r="AD12" s="88"/>
    </row>
    <row r="13" spans="1:30" ht="11.1" customHeight="1" x14ac:dyDescent="0.25">
      <c r="A13" s="113" t="s">
        <v>4</v>
      </c>
      <c r="B13" s="114"/>
      <c r="C13" s="114"/>
      <c r="D13" s="114"/>
      <c r="E13" s="114"/>
      <c r="F13" s="114"/>
      <c r="G13" s="114"/>
      <c r="H13" s="114"/>
      <c r="I13" s="14"/>
      <c r="K13" s="113" t="s">
        <v>4</v>
      </c>
      <c r="L13" s="114"/>
      <c r="M13" s="114"/>
      <c r="N13" s="114"/>
      <c r="O13" s="114"/>
      <c r="P13" s="114"/>
      <c r="Q13" s="114"/>
      <c r="R13" s="114"/>
      <c r="S13" s="14"/>
      <c r="AD13" s="88"/>
    </row>
    <row r="14" spans="1:30" ht="11.1" customHeight="1" x14ac:dyDescent="0.25">
      <c r="A14" s="91" t="s">
        <v>62</v>
      </c>
      <c r="B14" s="91"/>
      <c r="C14" s="116"/>
      <c r="D14" s="116"/>
      <c r="E14" s="116"/>
      <c r="F14" s="116"/>
      <c r="G14" s="116"/>
      <c r="H14" s="116"/>
      <c r="I14" s="8"/>
      <c r="K14" s="91" t="s">
        <v>62</v>
      </c>
      <c r="L14" s="91"/>
      <c r="M14" s="116"/>
      <c r="N14" s="116"/>
      <c r="O14" s="116"/>
      <c r="P14" s="116"/>
      <c r="Q14" s="116"/>
      <c r="R14" s="116"/>
      <c r="S14" s="8"/>
      <c r="AD14" s="88"/>
    </row>
    <row r="15" spans="1:30" ht="11.1" customHeight="1" x14ac:dyDescent="0.25">
      <c r="A15" s="117">
        <f>I6*(100%-C10)</f>
        <v>0</v>
      </c>
      <c r="B15" s="95" t="str">
        <f>Assumptions!$A$22</f>
        <v>Apartments</v>
      </c>
      <c r="C15" s="118">
        <f>Assumptions!$B$22</f>
        <v>65</v>
      </c>
      <c r="D15" s="119" t="s">
        <v>5</v>
      </c>
      <c r="E15" s="120">
        <f>Assumptions!$C$32</f>
        <v>1750</v>
      </c>
      <c r="F15" s="119" t="s">
        <v>6</v>
      </c>
      <c r="G15" s="116"/>
      <c r="H15" s="116"/>
      <c r="I15" s="20">
        <f>A15*C15*E15</f>
        <v>0</v>
      </c>
      <c r="K15" s="117">
        <f>S6*(100%-M10)</f>
        <v>0</v>
      </c>
      <c r="L15" s="95" t="str">
        <f>Assumptions!$A$22</f>
        <v>Apartments</v>
      </c>
      <c r="M15" s="118">
        <f>Assumptions!$B$22</f>
        <v>65</v>
      </c>
      <c r="N15" s="119" t="s">
        <v>5</v>
      </c>
      <c r="O15" s="120">
        <f>Assumptions!$C$33</f>
        <v>1850</v>
      </c>
      <c r="P15" s="119" t="s">
        <v>6</v>
      </c>
      <c r="Q15" s="116"/>
      <c r="R15" s="116"/>
      <c r="S15" s="20">
        <f>K15*M15*O15</f>
        <v>0</v>
      </c>
      <c r="AD15" s="88"/>
    </row>
    <row r="16" spans="1:30" ht="11.1" customHeight="1" x14ac:dyDescent="0.25">
      <c r="A16" s="117">
        <f>I7*(100%-C10)</f>
        <v>27</v>
      </c>
      <c r="B16" s="95" t="str">
        <f>Assumptions!$A$23</f>
        <v>2 bed houses</v>
      </c>
      <c r="C16" s="118">
        <f>Assumptions!$B$23</f>
        <v>75</v>
      </c>
      <c r="D16" s="119" t="s">
        <v>5</v>
      </c>
      <c r="E16" s="120">
        <f>Assumptions!$D$32</f>
        <v>1900</v>
      </c>
      <c r="F16" s="119" t="s">
        <v>6</v>
      </c>
      <c r="G16" s="116"/>
      <c r="H16" s="116"/>
      <c r="I16" s="20">
        <f>A16*C16*E16</f>
        <v>3847500</v>
      </c>
      <c r="K16" s="117">
        <f>S7*(100%-M10)</f>
        <v>24</v>
      </c>
      <c r="L16" s="95" t="str">
        <f>Assumptions!$A$23</f>
        <v>2 bed houses</v>
      </c>
      <c r="M16" s="118">
        <f>Assumptions!$B$23</f>
        <v>75</v>
      </c>
      <c r="N16" s="119" t="s">
        <v>5</v>
      </c>
      <c r="O16" s="120">
        <f>Assumptions!$D$33</f>
        <v>2250</v>
      </c>
      <c r="P16" s="119" t="s">
        <v>6</v>
      </c>
      <c r="Q16" s="116"/>
      <c r="R16" s="116"/>
      <c r="S16" s="20">
        <f>K16*M16*O16</f>
        <v>4050000</v>
      </c>
      <c r="AD16" s="88"/>
    </row>
    <row r="17" spans="1:30" ht="11.1" customHeight="1" x14ac:dyDescent="0.25">
      <c r="A17" s="117">
        <f>I8*(100%-C10)</f>
        <v>40.5</v>
      </c>
      <c r="B17" s="95" t="str">
        <f>Assumptions!$A$24</f>
        <v>3 Bed houses</v>
      </c>
      <c r="C17" s="118">
        <f>Assumptions!$B$24</f>
        <v>90</v>
      </c>
      <c r="D17" s="119" t="s">
        <v>5</v>
      </c>
      <c r="E17" s="120">
        <f>Assumptions!$E$32</f>
        <v>1850</v>
      </c>
      <c r="F17" s="119" t="s">
        <v>6</v>
      </c>
      <c r="G17" s="116"/>
      <c r="H17" s="116"/>
      <c r="I17" s="20">
        <f>A17*C17*E17</f>
        <v>6743250</v>
      </c>
      <c r="K17" s="117">
        <f>S8*(100%-M10)</f>
        <v>36</v>
      </c>
      <c r="L17" s="95" t="str">
        <f>Assumptions!$A$24</f>
        <v>3 Bed houses</v>
      </c>
      <c r="M17" s="118">
        <f>Assumptions!$B$24</f>
        <v>90</v>
      </c>
      <c r="N17" s="119" t="s">
        <v>5</v>
      </c>
      <c r="O17" s="120">
        <f>Assumptions!$E$33</f>
        <v>2200</v>
      </c>
      <c r="P17" s="119" t="s">
        <v>6</v>
      </c>
      <c r="Q17" s="116"/>
      <c r="R17" s="116"/>
      <c r="S17" s="20">
        <f>K17*M17*O17</f>
        <v>7128000</v>
      </c>
      <c r="AD17" s="88"/>
    </row>
    <row r="18" spans="1:30" ht="11.1" customHeight="1" x14ac:dyDescent="0.25">
      <c r="A18" s="117">
        <f>I9*(100%-C10)</f>
        <v>18</v>
      </c>
      <c r="B18" s="95" t="str">
        <f>Assumptions!$A$25</f>
        <v>4 bed houses</v>
      </c>
      <c r="C18" s="118">
        <f>Assumptions!$B$25</f>
        <v>120</v>
      </c>
      <c r="D18" s="119" t="s">
        <v>5</v>
      </c>
      <c r="E18" s="120">
        <f>Assumptions!$F$32</f>
        <v>1850</v>
      </c>
      <c r="F18" s="119" t="s">
        <v>6</v>
      </c>
      <c r="G18" s="116"/>
      <c r="H18" s="116"/>
      <c r="I18" s="20">
        <f>A18*C18*E18</f>
        <v>3996000</v>
      </c>
      <c r="K18" s="117">
        <f>S9*(100%-M10)</f>
        <v>16</v>
      </c>
      <c r="L18" s="95" t="str">
        <f>Assumptions!$A$25</f>
        <v>4 bed houses</v>
      </c>
      <c r="M18" s="118">
        <f>Assumptions!$B$25</f>
        <v>120</v>
      </c>
      <c r="N18" s="119" t="s">
        <v>5</v>
      </c>
      <c r="O18" s="120">
        <f>Assumptions!$F$33</f>
        <v>2200</v>
      </c>
      <c r="P18" s="119" t="s">
        <v>6</v>
      </c>
      <c r="Q18" s="116"/>
      <c r="R18" s="116"/>
      <c r="S18" s="20">
        <f>K18*M18*O18</f>
        <v>4224000</v>
      </c>
      <c r="AD18" s="88"/>
    </row>
    <row r="19" spans="1:30" ht="11.1" customHeight="1" x14ac:dyDescent="0.25">
      <c r="A19" s="117">
        <f>I10*(100%-C10)</f>
        <v>4.5</v>
      </c>
      <c r="B19" s="95" t="str">
        <f>Assumptions!$A$26</f>
        <v>5 bed house</v>
      </c>
      <c r="C19" s="120">
        <f>Assumptions!$B$26</f>
        <v>150</v>
      </c>
      <c r="D19" s="119" t="s">
        <v>5</v>
      </c>
      <c r="E19" s="120">
        <f>Assumptions!$G$32</f>
        <v>1800</v>
      </c>
      <c r="F19" s="119" t="s">
        <v>6</v>
      </c>
      <c r="G19" s="116"/>
      <c r="H19" s="116"/>
      <c r="I19" s="20">
        <f>A19*C19*E19</f>
        <v>1215000</v>
      </c>
      <c r="K19" s="117">
        <f>S10*(100%-M10)</f>
        <v>4</v>
      </c>
      <c r="L19" s="95" t="str">
        <f>Assumptions!$A$26</f>
        <v>5 bed house</v>
      </c>
      <c r="M19" s="120">
        <f>Assumptions!$B$26</f>
        <v>150</v>
      </c>
      <c r="N19" s="119" t="s">
        <v>5</v>
      </c>
      <c r="O19" s="120">
        <f>Assumptions!$G$33</f>
        <v>2150</v>
      </c>
      <c r="P19" s="119" t="s">
        <v>6</v>
      </c>
      <c r="Q19" s="116"/>
      <c r="R19" s="116"/>
      <c r="S19" s="20">
        <f>K19*M19*O19</f>
        <v>1290000</v>
      </c>
      <c r="AD19" s="88"/>
    </row>
    <row r="20" spans="1:30" ht="11.1" customHeight="1" x14ac:dyDescent="0.25">
      <c r="A20" s="114"/>
      <c r="B20" s="114"/>
      <c r="C20" s="114"/>
      <c r="D20" s="122"/>
      <c r="E20" s="114"/>
      <c r="F20" s="122"/>
      <c r="G20" s="114"/>
      <c r="H20" s="114"/>
      <c r="I20" s="22"/>
      <c r="K20" s="114"/>
      <c r="L20" s="114"/>
      <c r="M20" s="114"/>
      <c r="N20" s="122"/>
      <c r="O20" s="114"/>
      <c r="P20" s="122"/>
      <c r="Q20" s="114"/>
      <c r="R20" s="114"/>
      <c r="S20" s="22"/>
      <c r="AD20" s="88"/>
    </row>
    <row r="21" spans="1:30" ht="11.1" customHeight="1" x14ac:dyDescent="0.25">
      <c r="A21" s="91" t="str">
        <f>Assumptions!$D$12</f>
        <v>Starter Homes</v>
      </c>
      <c r="B21" s="91"/>
      <c r="C21" s="107">
        <f>Assumptions!$D$18</f>
        <v>0.8</v>
      </c>
      <c r="D21" s="119" t="s">
        <v>63</v>
      </c>
      <c r="E21" s="116"/>
      <c r="F21" s="119"/>
      <c r="G21" s="116"/>
      <c r="H21" s="116"/>
      <c r="I21" s="23"/>
      <c r="K21" s="91" t="str">
        <f>Assumptions!$D$12</f>
        <v>Starter Homes</v>
      </c>
      <c r="L21" s="91"/>
      <c r="M21" s="107">
        <f>Assumptions!$D$18</f>
        <v>0.8</v>
      </c>
      <c r="N21" s="119" t="s">
        <v>63</v>
      </c>
      <c r="O21" s="116"/>
      <c r="P21" s="119"/>
      <c r="Q21" s="116"/>
      <c r="R21" s="116"/>
      <c r="S21" s="23"/>
      <c r="AD21" s="88"/>
    </row>
    <row r="22" spans="1:30" ht="11.1" customHeight="1" x14ac:dyDescent="0.25">
      <c r="A22" s="117">
        <f>D10*C11*Assumptions!$C$220</f>
        <v>0</v>
      </c>
      <c r="B22" s="95" t="str">
        <f>Assumptions!$A$220</f>
        <v>Apartments</v>
      </c>
      <c r="C22" s="125">
        <f>Assumptions!$B$220</f>
        <v>0</v>
      </c>
      <c r="D22" s="119" t="s">
        <v>7</v>
      </c>
      <c r="E22" s="116">
        <f>E15*C21</f>
        <v>1400</v>
      </c>
      <c r="F22" s="119" t="s">
        <v>6</v>
      </c>
      <c r="G22" s="116"/>
      <c r="H22" s="116"/>
      <c r="I22" s="20">
        <f>A22*C22*E22</f>
        <v>0</v>
      </c>
      <c r="K22" s="117">
        <f>N10*M11*Assumptions!$C$220</f>
        <v>0</v>
      </c>
      <c r="L22" s="95" t="str">
        <f>Assumptions!$A$220</f>
        <v>Apartments</v>
      </c>
      <c r="M22" s="125">
        <f>Assumptions!$B$220</f>
        <v>0</v>
      </c>
      <c r="N22" s="119" t="s">
        <v>7</v>
      </c>
      <c r="O22" s="116">
        <f>O15*M21</f>
        <v>1480</v>
      </c>
      <c r="P22" s="119" t="s">
        <v>6</v>
      </c>
      <c r="Q22" s="116"/>
      <c r="R22" s="116"/>
      <c r="S22" s="20">
        <f>K22*M22*O22</f>
        <v>0</v>
      </c>
      <c r="AD22" s="88"/>
    </row>
    <row r="23" spans="1:30" ht="11.1" customHeight="1" x14ac:dyDescent="0.25">
      <c r="A23" s="117">
        <f>D10*C11*Assumptions!$C$221</f>
        <v>1.2000000000000002</v>
      </c>
      <c r="B23" s="95" t="str">
        <f>Assumptions!$A$221</f>
        <v>2 Bed house</v>
      </c>
      <c r="C23" s="125">
        <f>Assumptions!$B$221</f>
        <v>75</v>
      </c>
      <c r="D23" s="119" t="s">
        <v>7</v>
      </c>
      <c r="E23" s="116">
        <f>E16*C21</f>
        <v>1520</v>
      </c>
      <c r="F23" s="119" t="s">
        <v>6</v>
      </c>
      <c r="G23" s="116"/>
      <c r="H23" s="116"/>
      <c r="I23" s="20">
        <f>A23*C23*E23</f>
        <v>136800.00000000003</v>
      </c>
      <c r="K23" s="117">
        <f>N10*M11*Assumptions!$C$221</f>
        <v>2.4000000000000004</v>
      </c>
      <c r="L23" s="95" t="str">
        <f>Assumptions!$A$221</f>
        <v>2 Bed house</v>
      </c>
      <c r="M23" s="125">
        <f>Assumptions!$B$221</f>
        <v>75</v>
      </c>
      <c r="N23" s="119" t="s">
        <v>7</v>
      </c>
      <c r="O23" s="116">
        <f>O16*M21</f>
        <v>1800</v>
      </c>
      <c r="P23" s="119" t="s">
        <v>6</v>
      </c>
      <c r="Q23" s="116"/>
      <c r="R23" s="116"/>
      <c r="S23" s="20">
        <f>K23*M23*O23</f>
        <v>324000.00000000006</v>
      </c>
      <c r="AD23" s="88"/>
    </row>
    <row r="24" spans="1:30" ht="11.1" customHeight="1" x14ac:dyDescent="0.25">
      <c r="A24" s="117">
        <f>D10*C11*Assumptions!$C$222</f>
        <v>0.30000000000000004</v>
      </c>
      <c r="B24" s="95" t="str">
        <f>Assumptions!$A$222</f>
        <v>3 Bed House</v>
      </c>
      <c r="C24" s="125">
        <f>Assumptions!$B$222</f>
        <v>90</v>
      </c>
      <c r="D24" s="119" t="s">
        <v>7</v>
      </c>
      <c r="E24" s="116">
        <f>E17*C21</f>
        <v>1480</v>
      </c>
      <c r="F24" s="119" t="s">
        <v>6</v>
      </c>
      <c r="G24" s="116"/>
      <c r="H24" s="116"/>
      <c r="I24" s="20">
        <f>A24*C24*E24</f>
        <v>39960.000000000007</v>
      </c>
      <c r="K24" s="117">
        <f>N10*M11*Assumptions!$C$222</f>
        <v>0.60000000000000009</v>
      </c>
      <c r="L24" s="95" t="str">
        <f>Assumptions!$A$222</f>
        <v>3 Bed House</v>
      </c>
      <c r="M24" s="125">
        <f>Assumptions!$B$222</f>
        <v>90</v>
      </c>
      <c r="N24" s="119" t="s">
        <v>7</v>
      </c>
      <c r="O24" s="116">
        <f>O17*M21</f>
        <v>1760</v>
      </c>
      <c r="P24" s="119" t="s">
        <v>6</v>
      </c>
      <c r="Q24" s="116"/>
      <c r="R24" s="116"/>
      <c r="S24" s="20">
        <f>K24*M24*O24</f>
        <v>95040.000000000015</v>
      </c>
      <c r="AD24" s="88"/>
    </row>
    <row r="25" spans="1:30" ht="11.1" customHeight="1" x14ac:dyDescent="0.25">
      <c r="A25" s="126"/>
      <c r="B25" s="114"/>
      <c r="C25" s="127"/>
      <c r="D25" s="122"/>
      <c r="E25" s="114"/>
      <c r="F25" s="122"/>
      <c r="G25" s="114"/>
      <c r="H25" s="114"/>
      <c r="I25" s="27"/>
      <c r="K25" s="126"/>
      <c r="L25" s="114"/>
      <c r="M25" s="127"/>
      <c r="N25" s="122"/>
      <c r="O25" s="114"/>
      <c r="P25" s="122"/>
      <c r="Q25" s="114"/>
      <c r="R25" s="114"/>
      <c r="S25" s="27"/>
      <c r="AD25" s="88"/>
    </row>
    <row r="26" spans="1:30" ht="11.1" customHeight="1" x14ac:dyDescent="0.25">
      <c r="A26" s="91" t="str">
        <f>Assumptions!$E$12</f>
        <v>Intermediate</v>
      </c>
      <c r="B26" s="91"/>
      <c r="C26" s="107">
        <f>Assumptions!$E$18</f>
        <v>0.65</v>
      </c>
      <c r="D26" s="119" t="s">
        <v>63</v>
      </c>
      <c r="E26" s="116"/>
      <c r="F26" s="119"/>
      <c r="G26" s="116"/>
      <c r="H26" s="116"/>
      <c r="I26" s="23"/>
      <c r="K26" s="91" t="str">
        <f>Assumptions!$E$12</f>
        <v>Intermediate</v>
      </c>
      <c r="L26" s="91"/>
      <c r="M26" s="107">
        <f>Assumptions!$E$18</f>
        <v>0.65</v>
      </c>
      <c r="N26" s="119" t="s">
        <v>63</v>
      </c>
      <c r="O26" s="116"/>
      <c r="P26" s="119"/>
      <c r="Q26" s="116"/>
      <c r="R26" s="116"/>
      <c r="S26" s="23"/>
      <c r="AD26" s="88"/>
    </row>
    <row r="27" spans="1:30" ht="11.1" customHeight="1" x14ac:dyDescent="0.25">
      <c r="A27" s="117">
        <f>D10*E11*Assumptions!$C$225</f>
        <v>0</v>
      </c>
      <c r="B27" s="95" t="str">
        <f>Assumptions!$A$225</f>
        <v>Apartments</v>
      </c>
      <c r="C27" s="125">
        <f>Assumptions!$B$225</f>
        <v>0</v>
      </c>
      <c r="D27" s="119" t="s">
        <v>66</v>
      </c>
      <c r="E27" s="116">
        <f>E15*C26</f>
        <v>1137.5</v>
      </c>
      <c r="F27" s="119" t="s">
        <v>6</v>
      </c>
      <c r="G27" s="116"/>
      <c r="H27" s="116"/>
      <c r="I27" s="20">
        <f>A27*C27*E27</f>
        <v>0</v>
      </c>
      <c r="K27" s="117">
        <f>N10*O11*Assumptions!$C$225</f>
        <v>0</v>
      </c>
      <c r="L27" s="95" t="str">
        <f>Assumptions!$A$225</f>
        <v>Apartments</v>
      </c>
      <c r="M27" s="125">
        <f>Assumptions!$B$225</f>
        <v>0</v>
      </c>
      <c r="N27" s="119" t="s">
        <v>66</v>
      </c>
      <c r="O27" s="116">
        <f>O15*M26</f>
        <v>1202.5</v>
      </c>
      <c r="P27" s="119" t="s">
        <v>6</v>
      </c>
      <c r="Q27" s="116"/>
      <c r="R27" s="116"/>
      <c r="S27" s="20">
        <f>K27*M27*O27</f>
        <v>0</v>
      </c>
      <c r="AD27" s="88"/>
    </row>
    <row r="28" spans="1:30" ht="11.1" customHeight="1" x14ac:dyDescent="0.25">
      <c r="A28" s="117">
        <f>D10*E11*Assumptions!$C$226</f>
        <v>1.2000000000000002</v>
      </c>
      <c r="B28" s="95" t="s">
        <v>64</v>
      </c>
      <c r="C28" s="125">
        <f>Assumptions!$B$226</f>
        <v>75</v>
      </c>
      <c r="D28" s="119" t="s">
        <v>66</v>
      </c>
      <c r="E28" s="116">
        <f>E16*C26</f>
        <v>1235</v>
      </c>
      <c r="F28" s="119" t="s">
        <v>6</v>
      </c>
      <c r="G28" s="116"/>
      <c r="H28" s="116"/>
      <c r="I28" s="20">
        <f>A28*C28*E28</f>
        <v>111150.00000000001</v>
      </c>
      <c r="K28" s="117">
        <f>N10*O11*Assumptions!$C$226</f>
        <v>2.4000000000000004</v>
      </c>
      <c r="L28" s="95" t="s">
        <v>64</v>
      </c>
      <c r="M28" s="125">
        <f>Assumptions!$B$226</f>
        <v>75</v>
      </c>
      <c r="N28" s="119" t="s">
        <v>66</v>
      </c>
      <c r="O28" s="116">
        <f>O16*M26</f>
        <v>1462.5</v>
      </c>
      <c r="P28" s="119" t="s">
        <v>6</v>
      </c>
      <c r="Q28" s="116"/>
      <c r="R28" s="116"/>
      <c r="S28" s="20">
        <f>K28*M28*O28</f>
        <v>263250.00000000006</v>
      </c>
      <c r="AD28" s="88"/>
    </row>
    <row r="29" spans="1:30" ht="11.1" customHeight="1" x14ac:dyDescent="0.25">
      <c r="A29" s="117">
        <f>D10*E11*Assumptions!$C$227</f>
        <v>0.30000000000000004</v>
      </c>
      <c r="B29" s="95" t="str">
        <f>Assumptions!$A$227</f>
        <v>3 Bed House</v>
      </c>
      <c r="C29" s="125">
        <f>Assumptions!$B$227</f>
        <v>90</v>
      </c>
      <c r="D29" s="119" t="s">
        <v>66</v>
      </c>
      <c r="E29" s="116">
        <f>E17*C26</f>
        <v>1202.5</v>
      </c>
      <c r="F29" s="119" t="s">
        <v>6</v>
      </c>
      <c r="G29" s="116"/>
      <c r="H29" s="116"/>
      <c r="I29" s="20">
        <f>A29*C29*E29</f>
        <v>32467.500000000004</v>
      </c>
      <c r="K29" s="117">
        <f>N10*O11*Assumptions!$C$227</f>
        <v>0.60000000000000009</v>
      </c>
      <c r="L29" s="95" t="str">
        <f>Assumptions!$A$227</f>
        <v>3 Bed House</v>
      </c>
      <c r="M29" s="125">
        <f>Assumptions!$B$227</f>
        <v>90</v>
      </c>
      <c r="N29" s="119" t="s">
        <v>66</v>
      </c>
      <c r="O29" s="116">
        <f>O17*M26</f>
        <v>1430</v>
      </c>
      <c r="P29" s="119" t="s">
        <v>6</v>
      </c>
      <c r="Q29" s="116"/>
      <c r="R29" s="116"/>
      <c r="S29" s="20">
        <f>K29*M29*O29</f>
        <v>77220.000000000015</v>
      </c>
      <c r="AD29" s="88"/>
    </row>
    <row r="30" spans="1:30" ht="11.1" customHeight="1" x14ac:dyDescent="0.25">
      <c r="A30" s="126"/>
      <c r="B30" s="114"/>
      <c r="C30" s="127"/>
      <c r="D30" s="122"/>
      <c r="E30" s="114"/>
      <c r="F30" s="122"/>
      <c r="G30" s="114"/>
      <c r="H30" s="114"/>
      <c r="I30" s="27"/>
      <c r="K30" s="126"/>
      <c r="L30" s="114"/>
      <c r="M30" s="127"/>
      <c r="N30" s="122"/>
      <c r="O30" s="114"/>
      <c r="P30" s="122"/>
      <c r="Q30" s="114"/>
      <c r="R30" s="114"/>
      <c r="S30" s="27"/>
      <c r="AD30" s="88"/>
    </row>
    <row r="31" spans="1:30" ht="11.1" customHeight="1" x14ac:dyDescent="0.25">
      <c r="A31" s="91" t="str">
        <f>Assumptions!$F$12</f>
        <v>Afford/Social Rent</v>
      </c>
      <c r="B31" s="91"/>
      <c r="C31" s="107">
        <f>Assumptions!$F$18</f>
        <v>0.48</v>
      </c>
      <c r="D31" s="119" t="s">
        <v>63</v>
      </c>
      <c r="E31" s="116"/>
      <c r="F31" s="119"/>
      <c r="G31" s="116"/>
      <c r="H31" s="116"/>
      <c r="I31" s="23"/>
      <c r="K31" s="91" t="str">
        <f>Assumptions!$F$12</f>
        <v>Afford/Social Rent</v>
      </c>
      <c r="L31" s="91"/>
      <c r="M31" s="107">
        <f>Assumptions!$F$18</f>
        <v>0.48</v>
      </c>
      <c r="N31" s="119" t="s">
        <v>63</v>
      </c>
      <c r="O31" s="116"/>
      <c r="P31" s="119"/>
      <c r="Q31" s="116"/>
      <c r="R31" s="116"/>
      <c r="S31" s="23"/>
      <c r="AD31" s="88"/>
    </row>
    <row r="32" spans="1:30" ht="11.1" customHeight="1" x14ac:dyDescent="0.25">
      <c r="A32" s="117">
        <f>D10*G11*Assumptions!$C$230</f>
        <v>0</v>
      </c>
      <c r="B32" s="95" t="str">
        <f>Assumptions!$A$230</f>
        <v>Apartments</v>
      </c>
      <c r="C32" s="125">
        <f>Assumptions!$B$230</f>
        <v>0</v>
      </c>
      <c r="D32" s="119" t="s">
        <v>66</v>
      </c>
      <c r="E32" s="116">
        <f>E15*C31</f>
        <v>840</v>
      </c>
      <c r="F32" s="119" t="s">
        <v>6</v>
      </c>
      <c r="G32" s="116"/>
      <c r="H32" s="116"/>
      <c r="I32" s="20">
        <f>A32*C32*E32</f>
        <v>0</v>
      </c>
      <c r="K32" s="117">
        <f>N10*Q11*Assumptions!$C$230</f>
        <v>0</v>
      </c>
      <c r="L32" s="95" t="str">
        <f>Assumptions!$A$230</f>
        <v>Apartments</v>
      </c>
      <c r="M32" s="125">
        <f>Assumptions!$B$230</f>
        <v>0</v>
      </c>
      <c r="N32" s="119" t="s">
        <v>66</v>
      </c>
      <c r="O32" s="116">
        <f>O15*M31</f>
        <v>888</v>
      </c>
      <c r="P32" s="119" t="s">
        <v>6</v>
      </c>
      <c r="Q32" s="116"/>
      <c r="R32" s="116"/>
      <c r="S32" s="20">
        <f>K32*M32*O32</f>
        <v>0</v>
      </c>
      <c r="AD32" s="88"/>
    </row>
    <row r="33" spans="1:30" ht="11.1" customHeight="1" x14ac:dyDescent="0.25">
      <c r="A33" s="117">
        <f>D10*G11*Assumptions!$C$231</f>
        <v>5.6000000000000005</v>
      </c>
      <c r="B33" s="95" t="str">
        <f>Assumptions!$A$231</f>
        <v>2 Bed house</v>
      </c>
      <c r="C33" s="125">
        <f>Assumptions!$B$231</f>
        <v>75</v>
      </c>
      <c r="D33" s="119" t="s">
        <v>66</v>
      </c>
      <c r="E33" s="116">
        <f>E16*C31</f>
        <v>912</v>
      </c>
      <c r="F33" s="119" t="s">
        <v>6</v>
      </c>
      <c r="G33" s="116"/>
      <c r="H33" s="116"/>
      <c r="I33" s="20">
        <f>A33*C33*E33</f>
        <v>383040.00000000006</v>
      </c>
      <c r="K33" s="117">
        <f>N10*Q11*Assumptions!$C$231</f>
        <v>11.200000000000001</v>
      </c>
      <c r="L33" s="95" t="str">
        <f>Assumptions!$A$231</f>
        <v>2 Bed house</v>
      </c>
      <c r="M33" s="125">
        <f>Assumptions!$B$231</f>
        <v>75</v>
      </c>
      <c r="N33" s="119" t="s">
        <v>66</v>
      </c>
      <c r="O33" s="116">
        <f>O16*M31</f>
        <v>1080</v>
      </c>
      <c r="P33" s="119" t="s">
        <v>6</v>
      </c>
      <c r="Q33" s="116"/>
      <c r="R33" s="116"/>
      <c r="S33" s="20">
        <f>K33*M33*O33</f>
        <v>907200.00000000012</v>
      </c>
      <c r="AD33" s="88"/>
    </row>
    <row r="34" spans="1:30" ht="11.1" customHeight="1" x14ac:dyDescent="0.25">
      <c r="A34" s="117">
        <f>D10*G11*Assumptions!$C$232</f>
        <v>1.4000000000000001</v>
      </c>
      <c r="B34" s="95" t="str">
        <f>Assumptions!$A$232</f>
        <v>3 Bed House</v>
      </c>
      <c r="C34" s="125">
        <f>Assumptions!$B$232</f>
        <v>90</v>
      </c>
      <c r="D34" s="119" t="s">
        <v>66</v>
      </c>
      <c r="E34" s="116">
        <f>E17*C31</f>
        <v>888</v>
      </c>
      <c r="F34" s="119" t="s">
        <v>6</v>
      </c>
      <c r="G34" s="116"/>
      <c r="H34" s="116"/>
      <c r="I34" s="20">
        <f>A34*C34*E34</f>
        <v>111888.00000000001</v>
      </c>
      <c r="K34" s="117">
        <f>N10*Q11*Assumptions!$C$232</f>
        <v>2.8000000000000003</v>
      </c>
      <c r="L34" s="95" t="str">
        <f>Assumptions!$A$232</f>
        <v>3 Bed House</v>
      </c>
      <c r="M34" s="125">
        <f>Assumptions!$B$232</f>
        <v>90</v>
      </c>
      <c r="N34" s="119" t="s">
        <v>66</v>
      </c>
      <c r="O34" s="116">
        <f>O17*M31</f>
        <v>1056</v>
      </c>
      <c r="P34" s="119" t="s">
        <v>6</v>
      </c>
      <c r="Q34" s="116"/>
      <c r="R34" s="116"/>
      <c r="S34" s="20">
        <f>K34*M34*O34</f>
        <v>266112.00000000006</v>
      </c>
      <c r="AD34" s="88"/>
    </row>
    <row r="35" spans="1:30" ht="11.1" customHeight="1" x14ac:dyDescent="0.25">
      <c r="A35" s="129">
        <f>SUM(A15:A34)</f>
        <v>100</v>
      </c>
      <c r="B35" s="122" t="s">
        <v>67</v>
      </c>
      <c r="C35" s="114"/>
      <c r="D35" s="114"/>
      <c r="E35" s="114"/>
      <c r="F35" s="114"/>
      <c r="G35" s="114"/>
      <c r="H35" s="114"/>
      <c r="I35" s="22"/>
      <c r="K35" s="129">
        <f>SUM(K15:K34)</f>
        <v>100</v>
      </c>
      <c r="L35" s="122" t="s">
        <v>67</v>
      </c>
      <c r="M35" s="114"/>
      <c r="N35" s="114"/>
      <c r="O35" s="114"/>
      <c r="P35" s="114"/>
      <c r="Q35" s="114"/>
      <c r="R35" s="114"/>
      <c r="S35" s="22"/>
      <c r="AD35" s="88"/>
    </row>
    <row r="36" spans="1:30" ht="11.1" customHeight="1" x14ac:dyDescent="0.25">
      <c r="A36" s="113" t="s">
        <v>4</v>
      </c>
      <c r="B36" s="114"/>
      <c r="C36" s="114"/>
      <c r="D36" s="114"/>
      <c r="E36" s="114"/>
      <c r="F36" s="114"/>
      <c r="G36" s="114"/>
      <c r="H36" s="114"/>
      <c r="I36" s="29">
        <f>SUM(I15:I34)</f>
        <v>16617055.5</v>
      </c>
      <c r="K36" s="113" t="s">
        <v>4</v>
      </c>
      <c r="L36" s="114"/>
      <c r="M36" s="114"/>
      <c r="N36" s="114"/>
      <c r="O36" s="114"/>
      <c r="P36" s="114"/>
      <c r="Q36" s="114"/>
      <c r="R36" s="114"/>
      <c r="S36" s="29">
        <f>SUM(S15:S34)</f>
        <v>18624822</v>
      </c>
      <c r="AD36" s="88"/>
    </row>
    <row r="37" spans="1:30" ht="11.1" customHeight="1" x14ac:dyDescent="0.25">
      <c r="A37" s="88"/>
      <c r="B37" s="88"/>
      <c r="C37" s="88"/>
      <c r="D37" s="88"/>
      <c r="E37" s="88"/>
      <c r="F37" s="88"/>
      <c r="G37" s="88"/>
      <c r="H37" s="88"/>
      <c r="K37" s="88"/>
      <c r="L37" s="88"/>
      <c r="M37" s="88"/>
      <c r="N37" s="88"/>
      <c r="O37" s="88"/>
      <c r="P37" s="88"/>
      <c r="Q37" s="88"/>
      <c r="R37" s="88"/>
      <c r="AD37" s="88"/>
    </row>
    <row r="38" spans="1:30" ht="11.1" customHeight="1" x14ac:dyDescent="0.25">
      <c r="A38" s="113" t="s">
        <v>8</v>
      </c>
      <c r="B38" s="114"/>
      <c r="C38" s="114"/>
      <c r="D38" s="114"/>
      <c r="E38" s="114"/>
      <c r="F38" s="114"/>
      <c r="G38" s="114"/>
      <c r="H38" s="114"/>
      <c r="I38" s="27"/>
      <c r="K38" s="113" t="s">
        <v>8</v>
      </c>
      <c r="L38" s="114"/>
      <c r="M38" s="114"/>
      <c r="N38" s="114"/>
      <c r="O38" s="114"/>
      <c r="P38" s="114"/>
      <c r="Q38" s="114"/>
      <c r="R38" s="114"/>
      <c r="S38" s="27"/>
      <c r="AD38" s="88"/>
    </row>
    <row r="39" spans="1:30" ht="11.1" customHeight="1" x14ac:dyDescent="0.25">
      <c r="A39" s="90" t="s">
        <v>9</v>
      </c>
      <c r="B39" s="95" t="s">
        <v>31</v>
      </c>
      <c r="C39" s="131">
        <f>A15</f>
        <v>0</v>
      </c>
      <c r="D39" s="119" t="s">
        <v>68</v>
      </c>
      <c r="E39" s="132">
        <f>(Assumptions!$D$182+((Assumptions!$D$178-Assumptions!$D$182)*(Assumptions!$D$184)))/Assumptions!$A$215</f>
        <v>2982.2326984730175</v>
      </c>
      <c r="F39" s="119" t="s">
        <v>69</v>
      </c>
      <c r="G39" s="116"/>
      <c r="H39" s="116"/>
      <c r="I39" s="20">
        <f>C39*E39</f>
        <v>0</v>
      </c>
      <c r="K39" s="90" t="s">
        <v>9</v>
      </c>
      <c r="L39" s="95" t="s">
        <v>31</v>
      </c>
      <c r="M39" s="131">
        <f>K15</f>
        <v>0</v>
      </c>
      <c r="N39" s="119" t="s">
        <v>68</v>
      </c>
      <c r="O39" s="132">
        <f>(Assumptions!$D$182+((Assumptions!$E$178-Assumptions!$D$182)*(Assumptions!$D$184)))/Assumptions!$A$215</f>
        <v>7129.2021007476087</v>
      </c>
      <c r="P39" s="119" t="s">
        <v>69</v>
      </c>
      <c r="Q39" s="116"/>
      <c r="R39" s="116"/>
      <c r="S39" s="20">
        <f>M39*O39</f>
        <v>0</v>
      </c>
      <c r="AD39" s="88"/>
    </row>
    <row r="40" spans="1:30" ht="11.1" customHeight="1" x14ac:dyDescent="0.25">
      <c r="A40" s="91"/>
      <c r="B40" s="95" t="s">
        <v>70</v>
      </c>
      <c r="C40" s="131">
        <f>A16</f>
        <v>27</v>
      </c>
      <c r="D40" s="119" t="s">
        <v>68</v>
      </c>
      <c r="E40" s="132">
        <f>(Assumptions!$D$182+((Assumptions!$D$178-Assumptions!$D$182)*(Assumptions!$D$184)))/Assumptions!$B$215</f>
        <v>7455.5817461825445</v>
      </c>
      <c r="F40" s="119" t="s">
        <v>69</v>
      </c>
      <c r="G40" s="116"/>
      <c r="H40" s="116"/>
      <c r="I40" s="20">
        <f>C40*E40</f>
        <v>201300.7071469287</v>
      </c>
      <c r="K40" s="91"/>
      <c r="L40" s="95" t="s">
        <v>70</v>
      </c>
      <c r="M40" s="131">
        <f>K16</f>
        <v>24</v>
      </c>
      <c r="N40" s="119" t="s">
        <v>68</v>
      </c>
      <c r="O40" s="132">
        <f>(Assumptions!$D$182+((Assumptions!$E$178-Assumptions!$D$182)*(Assumptions!$D$184)))/Assumptions!$B$215</f>
        <v>17823.005251869021</v>
      </c>
      <c r="P40" s="119" t="s">
        <v>69</v>
      </c>
      <c r="Q40" s="116"/>
      <c r="R40" s="116"/>
      <c r="S40" s="20">
        <f>M40*O40</f>
        <v>427752.1260448565</v>
      </c>
      <c r="AD40" s="88"/>
    </row>
    <row r="41" spans="1:30" ht="11.1" customHeight="1" x14ac:dyDescent="0.25">
      <c r="A41" s="91"/>
      <c r="B41" s="95" t="s">
        <v>65</v>
      </c>
      <c r="C41" s="131">
        <f>A17</f>
        <v>40.5</v>
      </c>
      <c r="D41" s="119" t="s">
        <v>68</v>
      </c>
      <c r="E41" s="132">
        <f>(Assumptions!$D$182+((Assumptions!$D$178-Assumptions!$D$182)*(Assumptions!$D$184)))/Assumptions!$C$215</f>
        <v>8520.6648527800498</v>
      </c>
      <c r="F41" s="119" t="s">
        <v>69</v>
      </c>
      <c r="G41" s="116"/>
      <c r="H41" s="116"/>
      <c r="I41" s="20">
        <f>C41*E41</f>
        <v>345086.92653759202</v>
      </c>
      <c r="K41" s="91"/>
      <c r="L41" s="95" t="s">
        <v>65</v>
      </c>
      <c r="M41" s="131">
        <f>K17</f>
        <v>36</v>
      </c>
      <c r="N41" s="119" t="s">
        <v>68</v>
      </c>
      <c r="O41" s="132">
        <f>(Assumptions!$D$182+((Assumptions!$E$178-Assumptions!$D$182)*(Assumptions!$D$184)))/Assumptions!$C$215</f>
        <v>20369.148859278881</v>
      </c>
      <c r="P41" s="119" t="s">
        <v>69</v>
      </c>
      <c r="Q41" s="116"/>
      <c r="R41" s="116"/>
      <c r="S41" s="20">
        <f>M41*O41</f>
        <v>733289.35893403972</v>
      </c>
      <c r="AD41" s="88"/>
    </row>
    <row r="42" spans="1:30" ht="11.1" customHeight="1" x14ac:dyDescent="0.25">
      <c r="A42" s="91"/>
      <c r="B42" s="95" t="s">
        <v>71</v>
      </c>
      <c r="C42" s="131">
        <f>A18</f>
        <v>18</v>
      </c>
      <c r="D42" s="119" t="s">
        <v>68</v>
      </c>
      <c r="E42" s="132">
        <f>(Assumptions!$D$182+((Assumptions!$D$178-Assumptions!$D$182)*(Assumptions!$D$184)))/Assumptions!$D$215</f>
        <v>11928.93079389207</v>
      </c>
      <c r="F42" s="119" t="s">
        <v>69</v>
      </c>
      <c r="G42" s="116"/>
      <c r="H42" s="116"/>
      <c r="I42" s="20">
        <f>C42*E42</f>
        <v>214720.75429005726</v>
      </c>
      <c r="K42" s="91"/>
      <c r="L42" s="95" t="s">
        <v>71</v>
      </c>
      <c r="M42" s="131">
        <f>K18</f>
        <v>16</v>
      </c>
      <c r="N42" s="119" t="s">
        <v>68</v>
      </c>
      <c r="O42" s="132">
        <f>(Assumptions!$D$182+((Assumptions!$E$178-Assumptions!$D$182)*(Assumptions!$D$184)))/Assumptions!$D$215</f>
        <v>28516.808402990435</v>
      </c>
      <c r="P42" s="119" t="s">
        <v>69</v>
      </c>
      <c r="Q42" s="116"/>
      <c r="R42" s="116"/>
      <c r="S42" s="20">
        <f>M42*O42</f>
        <v>456268.93444784696</v>
      </c>
      <c r="AD42" s="88"/>
    </row>
    <row r="43" spans="1:30" ht="11.1" customHeight="1" x14ac:dyDescent="0.25">
      <c r="A43" s="111"/>
      <c r="B43" s="95" t="s">
        <v>72</v>
      </c>
      <c r="C43" s="131">
        <f>A19</f>
        <v>4.5</v>
      </c>
      <c r="D43" s="119" t="s">
        <v>68</v>
      </c>
      <c r="E43" s="132">
        <f>(Assumptions!$D$182+((Assumptions!$D$178-Assumptions!$D$182)*(Assumptions!$D$184)))/Assumptions!$E$215</f>
        <v>14911.163492365089</v>
      </c>
      <c r="F43" s="119" t="s">
        <v>69</v>
      </c>
      <c r="G43" s="133" t="s">
        <v>94</v>
      </c>
      <c r="H43" s="134">
        <f>SUM(I39:I43)</f>
        <v>828208.62369022088</v>
      </c>
      <c r="I43" s="20">
        <f>C43*E43</f>
        <v>67100.235715642906</v>
      </c>
      <c r="K43" s="111"/>
      <c r="L43" s="95" t="s">
        <v>72</v>
      </c>
      <c r="M43" s="131">
        <f>K19</f>
        <v>4</v>
      </c>
      <c r="N43" s="119" t="s">
        <v>68</v>
      </c>
      <c r="O43" s="132">
        <f>(Assumptions!$D$182+((Assumptions!$E$178-Assumptions!$D$182)*(Assumptions!$D$184)))/Assumptions!$E$215</f>
        <v>35646.010503738042</v>
      </c>
      <c r="P43" s="119" t="s">
        <v>69</v>
      </c>
      <c r="Q43" s="133" t="s">
        <v>94</v>
      </c>
      <c r="R43" s="134">
        <f>SUM(S39:S43)</f>
        <v>1759894.4614416952</v>
      </c>
      <c r="S43" s="20">
        <f>M43*O43</f>
        <v>142584.04201495217</v>
      </c>
      <c r="AD43" s="88"/>
    </row>
    <row r="44" spans="1:30" ht="11.1" customHeight="1" x14ac:dyDescent="0.25">
      <c r="A44" s="91" t="s">
        <v>73</v>
      </c>
      <c r="B44" s="91"/>
      <c r="C44" s="116"/>
      <c r="D44" s="135"/>
      <c r="E44" s="136">
        <f>IF(H43&lt;250000,1%,IF(H43&lt;500000,3%,IF(H43&gt;500000,4%)))</f>
        <v>0.04</v>
      </c>
      <c r="F44" s="119"/>
      <c r="G44" s="116"/>
      <c r="H44" s="116"/>
      <c r="I44" s="20">
        <f>SUM(I39:I43)*E44</f>
        <v>33128.344947608835</v>
      </c>
      <c r="K44" s="91" t="s">
        <v>73</v>
      </c>
      <c r="L44" s="91"/>
      <c r="M44" s="116"/>
      <c r="N44" s="135"/>
      <c r="O44" s="136">
        <f>IF(R43&lt;250000,1%,IF(R43&lt;500000,3%,IF(R43&gt;500000,4%)))</f>
        <v>0.04</v>
      </c>
      <c r="P44" s="119"/>
      <c r="Q44" s="116"/>
      <c r="R44" s="116"/>
      <c r="S44" s="20">
        <f>SUM(S39:S43)*O44</f>
        <v>70395.77845766781</v>
      </c>
      <c r="AD44" s="88"/>
    </row>
    <row r="45" spans="1:30" ht="11.1" customHeight="1" x14ac:dyDescent="0.25">
      <c r="A45" s="12" t="s">
        <v>10</v>
      </c>
      <c r="B45" s="13"/>
      <c r="C45" s="13"/>
      <c r="D45" s="21"/>
      <c r="E45" s="13"/>
      <c r="F45" s="21"/>
      <c r="G45" s="13"/>
      <c r="H45" s="13"/>
      <c r="I45" s="27"/>
      <c r="K45" s="12" t="s">
        <v>10</v>
      </c>
      <c r="L45" s="13"/>
      <c r="M45" s="13"/>
      <c r="N45" s="21"/>
      <c r="O45" s="13"/>
      <c r="P45" s="21"/>
      <c r="Q45" s="13"/>
      <c r="R45" s="13"/>
      <c r="S45" s="27"/>
      <c r="AD45" s="88"/>
    </row>
    <row r="46" spans="1:30" ht="11.1" customHeight="1" x14ac:dyDescent="0.25">
      <c r="A46" s="16"/>
      <c r="B46" s="17" t="str">
        <f>Assumptions!$F$22</f>
        <v>Apartments</v>
      </c>
      <c r="C46" s="120">
        <f>Assumptions!$G$22*Assumptions!$D$22</f>
        <v>1759.4999999999998</v>
      </c>
      <c r="D46" s="19" t="s">
        <v>6</v>
      </c>
      <c r="E46" s="15"/>
      <c r="F46" s="79" t="s">
        <v>125</v>
      </c>
      <c r="G46" s="78"/>
      <c r="H46" s="19"/>
      <c r="I46" s="20">
        <f>(A15*C15*C46)+(A16*C16*C47)+(A17*C17*C48)+(A18*C18*C49)+(A19*C19*C50)</f>
        <v>8879220</v>
      </c>
      <c r="K46" s="16"/>
      <c r="L46" s="17" t="str">
        <f>Assumptions!$F$22</f>
        <v>Apartments</v>
      </c>
      <c r="M46" s="120">
        <f>Assumptions!$G$22*Assumptions!$D$22</f>
        <v>1759.4999999999998</v>
      </c>
      <c r="N46" s="19" t="s">
        <v>6</v>
      </c>
      <c r="O46" s="15"/>
      <c r="P46" s="79" t="s">
        <v>125</v>
      </c>
      <c r="Q46" s="78"/>
      <c r="R46" s="19"/>
      <c r="S46" s="20">
        <f>(K15*M15*M46)+(K16*M16*M47)+(K17*M17*M48)+(K18*M18*M49)+(K19*M19*M50)</f>
        <v>7892640</v>
      </c>
      <c r="AD46" s="88"/>
    </row>
    <row r="47" spans="1:30" ht="11.1" customHeight="1" x14ac:dyDescent="0.25">
      <c r="A47" s="16"/>
      <c r="B47" s="17" t="str">
        <f>Assumptions!$F$23</f>
        <v>2 bed houses</v>
      </c>
      <c r="C47" s="7">
        <f>Assumptions!$G$23</f>
        <v>1044</v>
      </c>
      <c r="D47" s="19" t="s">
        <v>6</v>
      </c>
      <c r="E47" s="15"/>
      <c r="F47" s="79"/>
      <c r="G47" s="15"/>
      <c r="H47" s="15"/>
      <c r="I47" s="20"/>
      <c r="K47" s="16"/>
      <c r="L47" s="17" t="str">
        <f>Assumptions!$F$23</f>
        <v>2 bed houses</v>
      </c>
      <c r="M47" s="7">
        <f>Assumptions!$G$23</f>
        <v>1044</v>
      </c>
      <c r="N47" s="19" t="s">
        <v>6</v>
      </c>
      <c r="O47" s="15"/>
      <c r="P47" s="79"/>
      <c r="Q47" s="15"/>
      <c r="R47" s="15"/>
      <c r="S47" s="20"/>
      <c r="AD47" s="88"/>
    </row>
    <row r="48" spans="1:30" ht="11.1" customHeight="1" x14ac:dyDescent="0.25">
      <c r="A48" s="16"/>
      <c r="B48" s="17" t="str">
        <f>Assumptions!$F$24</f>
        <v>3 Bed houses</v>
      </c>
      <c r="C48" s="7">
        <f>Assumptions!$G$24</f>
        <v>1044</v>
      </c>
      <c r="D48" s="19" t="s">
        <v>6</v>
      </c>
      <c r="E48" s="15"/>
      <c r="F48" s="79" t="s">
        <v>126</v>
      </c>
      <c r="G48" s="15"/>
      <c r="H48" s="15"/>
      <c r="I48" s="20">
        <f>(A22*C22*Assumptions!$D$220)+(A23*C23*Assumptions!$D$221)+(A24*C24*Assumptions!$D$222)+(A27*C27*Assumptions!$D$225)+(A28*C28*Assumptions!$D$226)+(A29*C29*Assumptions!$D$227)+(A32*C32*Assumptions!$D$230)+(A33*C33*Assumptions!$D$231)+(A34*C34*Assumptions!$D$232)</f>
        <v>814320.00000000012</v>
      </c>
      <c r="K48" s="16"/>
      <c r="L48" s="17" t="str">
        <f>Assumptions!$F$24</f>
        <v>3 Bed houses</v>
      </c>
      <c r="M48" s="7">
        <f>Assumptions!$G$24</f>
        <v>1044</v>
      </c>
      <c r="N48" s="19" t="s">
        <v>6</v>
      </c>
      <c r="O48" s="15"/>
      <c r="P48" s="79" t="s">
        <v>126</v>
      </c>
      <c r="Q48" s="15"/>
      <c r="R48" s="15"/>
      <c r="S48" s="20">
        <f>(K22*M22*Assumptions!$D$220)+(K23*M23*Assumptions!$D$221)+(K24*M24*Assumptions!$D$222)+(K27*M27*Assumptions!$D$225)+(K28*M28*Assumptions!$D$226)+(K29*M29*Assumptions!$D$227)+(K32*M32*Assumptions!$D$230)+(K33*M33*Assumptions!$D$231)+(K34*M34*Assumptions!$D$232)</f>
        <v>1628640.0000000002</v>
      </c>
      <c r="AD48" s="88"/>
    </row>
    <row r="49" spans="1:30" ht="11.1" customHeight="1" x14ac:dyDescent="0.25">
      <c r="A49" s="16"/>
      <c r="B49" s="17" t="str">
        <f>Assumptions!$F$25</f>
        <v>4 bed houses</v>
      </c>
      <c r="C49" s="7">
        <f>Assumptions!$G$25</f>
        <v>1044</v>
      </c>
      <c r="D49" s="19" t="s">
        <v>6</v>
      </c>
      <c r="E49" s="15"/>
      <c r="F49" s="19"/>
      <c r="G49" s="15"/>
      <c r="H49" s="15"/>
      <c r="I49" s="20"/>
      <c r="K49" s="16"/>
      <c r="L49" s="17" t="str">
        <f>Assumptions!$F$25</f>
        <v>4 bed houses</v>
      </c>
      <c r="M49" s="7">
        <f>Assumptions!$G$25</f>
        <v>1044</v>
      </c>
      <c r="N49" s="19" t="s">
        <v>6</v>
      </c>
      <c r="O49" s="15"/>
      <c r="P49" s="19"/>
      <c r="Q49" s="15"/>
      <c r="R49" s="15"/>
      <c r="S49" s="20"/>
      <c r="AD49" s="88"/>
    </row>
    <row r="50" spans="1:30" ht="11.1" customHeight="1" x14ac:dyDescent="0.25">
      <c r="A50" s="16"/>
      <c r="B50" s="17" t="str">
        <f>Assumptions!$F$26</f>
        <v>5 bed house</v>
      </c>
      <c r="C50" s="7">
        <f>Assumptions!$G$26</f>
        <v>1044</v>
      </c>
      <c r="D50" s="19" t="s">
        <v>6</v>
      </c>
      <c r="E50" s="15"/>
      <c r="F50" s="19"/>
      <c r="G50" s="15"/>
      <c r="H50" s="15"/>
      <c r="I50" s="20"/>
      <c r="K50" s="16"/>
      <c r="L50" s="17" t="str">
        <f>Assumptions!$F$26</f>
        <v>5 bed house</v>
      </c>
      <c r="M50" s="7">
        <f>Assumptions!$G$26</f>
        <v>1044</v>
      </c>
      <c r="N50" s="19" t="s">
        <v>6</v>
      </c>
      <c r="O50" s="15"/>
      <c r="P50" s="19"/>
      <c r="Q50" s="15"/>
      <c r="R50" s="15"/>
      <c r="S50" s="20"/>
      <c r="AD50" s="88"/>
    </row>
    <row r="51" spans="1:30" ht="11.1" customHeight="1" x14ac:dyDescent="0.25">
      <c r="A51" s="25"/>
      <c r="B51" s="13"/>
      <c r="C51" s="33"/>
      <c r="D51" s="21"/>
      <c r="E51" s="13"/>
      <c r="F51" s="21"/>
      <c r="G51" s="13"/>
      <c r="H51" s="13"/>
      <c r="I51" s="27"/>
      <c r="K51" s="25"/>
      <c r="L51" s="13"/>
      <c r="M51" s="33"/>
      <c r="N51" s="21"/>
      <c r="O51" s="13"/>
      <c r="P51" s="21"/>
      <c r="Q51" s="13"/>
      <c r="R51" s="13"/>
      <c r="S51" s="27"/>
      <c r="AD51" s="88"/>
    </row>
    <row r="52" spans="1:30" ht="11.1" customHeight="1" x14ac:dyDescent="0.25">
      <c r="A52" s="6" t="s">
        <v>100</v>
      </c>
      <c r="B52" s="1"/>
      <c r="E52" s="40"/>
      <c r="F52" s="19"/>
      <c r="I52" s="20">
        <f>SUM((A22*E39)+(A23*E40)+(A24*E41)+(A27*E39)+(A28*E40)+(A29*E41)+(A32*E39)+(A33*E40)+(A34*E41))*Assumptions!$D$211</f>
        <v>76685.98367502047</v>
      </c>
      <c r="K52" s="6" t="s">
        <v>100</v>
      </c>
      <c r="L52" s="1"/>
      <c r="O52" s="40"/>
      <c r="P52" s="19"/>
      <c r="S52" s="20">
        <f>SUM((K22*O39)+(K23*O40)+(K24*O41)+(K27*O39)+(K28*O40)+(K29*O41)+(K32*O39)+(K33*O40)+(K34*O41))*Assumptions!$D$211</f>
        <v>366644.67946701992</v>
      </c>
      <c r="AD52" s="88"/>
    </row>
    <row r="53" spans="1:30" ht="11.1" customHeight="1" x14ac:dyDescent="0.25">
      <c r="A53" s="6" t="s">
        <v>87</v>
      </c>
      <c r="B53" s="6"/>
      <c r="C53" s="15"/>
      <c r="D53" s="15"/>
      <c r="E53" s="58">
        <f>Assumptions!$E$41</f>
        <v>0.08</v>
      </c>
      <c r="F53" s="19" t="s">
        <v>13</v>
      </c>
      <c r="G53" s="15"/>
      <c r="H53" s="15"/>
      <c r="I53" s="20">
        <f>SUM(I46:I50)*E53</f>
        <v>775483.20000000007</v>
      </c>
      <c r="K53" s="6" t="s">
        <v>87</v>
      </c>
      <c r="L53" s="6"/>
      <c r="M53" s="15"/>
      <c r="N53" s="15"/>
      <c r="O53" s="58">
        <f>Assumptions!$E$41</f>
        <v>0.08</v>
      </c>
      <c r="P53" s="19" t="s">
        <v>13</v>
      </c>
      <c r="Q53" s="15"/>
      <c r="R53" s="15"/>
      <c r="S53" s="20">
        <f>SUM(S46:S50)*O53</f>
        <v>761702.40000000002</v>
      </c>
      <c r="AD53" s="88"/>
    </row>
    <row r="54" spans="1:30" ht="11.1" customHeight="1" x14ac:dyDescent="0.25">
      <c r="A54" s="6" t="s">
        <v>14</v>
      </c>
      <c r="B54" s="6"/>
      <c r="C54" s="15"/>
      <c r="D54" s="15"/>
      <c r="E54" s="58">
        <f>Assumptions!$E$42</f>
        <v>5.0000000000000001E-3</v>
      </c>
      <c r="F54" s="19" t="s">
        <v>15</v>
      </c>
      <c r="G54" s="15"/>
      <c r="H54" s="15"/>
      <c r="I54" s="20">
        <f>I36*E54</f>
        <v>83085.277499999997</v>
      </c>
      <c r="K54" s="6" t="s">
        <v>14</v>
      </c>
      <c r="L54" s="6"/>
      <c r="M54" s="15"/>
      <c r="N54" s="15"/>
      <c r="O54" s="58">
        <f>Assumptions!$E$42</f>
        <v>5.0000000000000001E-3</v>
      </c>
      <c r="P54" s="19" t="s">
        <v>15</v>
      </c>
      <c r="Q54" s="15"/>
      <c r="R54" s="15"/>
      <c r="S54" s="20">
        <f>S36*O54</f>
        <v>93124.11</v>
      </c>
      <c r="AD54" s="88"/>
    </row>
    <row r="55" spans="1:30" ht="11.1" customHeight="1" x14ac:dyDescent="0.25">
      <c r="A55" s="6" t="s">
        <v>16</v>
      </c>
      <c r="B55" s="6"/>
      <c r="C55" s="15"/>
      <c r="D55" s="15"/>
      <c r="E55" s="58">
        <f>Assumptions!$E$43</f>
        <v>1.0999999999999999E-2</v>
      </c>
      <c r="F55" s="19" t="s">
        <v>13</v>
      </c>
      <c r="G55" s="15"/>
      <c r="H55" s="15"/>
      <c r="I55" s="20">
        <f>SUM(I46:I50)*E55</f>
        <v>106628.93999999999</v>
      </c>
      <c r="K55" s="6" t="s">
        <v>16</v>
      </c>
      <c r="L55" s="6"/>
      <c r="M55" s="15"/>
      <c r="N55" s="15"/>
      <c r="O55" s="58">
        <f>Assumptions!$E$43</f>
        <v>1.0999999999999999E-2</v>
      </c>
      <c r="P55" s="19" t="s">
        <v>13</v>
      </c>
      <c r="Q55" s="15"/>
      <c r="R55" s="15"/>
      <c r="S55" s="20">
        <f>SUM(S46:S50)*O55</f>
        <v>104734.07999999999</v>
      </c>
      <c r="AD55" s="88"/>
    </row>
    <row r="56" spans="1:30" ht="11.1" customHeight="1" x14ac:dyDescent="0.25">
      <c r="A56" s="6" t="s">
        <v>17</v>
      </c>
      <c r="B56" s="6"/>
      <c r="C56" s="15"/>
      <c r="D56" s="15"/>
      <c r="E56" s="58">
        <f>Assumptions!$E$44</f>
        <v>0.02</v>
      </c>
      <c r="F56" s="19" t="s">
        <v>45</v>
      </c>
      <c r="G56" s="15"/>
      <c r="H56" s="15"/>
      <c r="I56" s="20">
        <f>SUM(I15:I19)*E56</f>
        <v>316035</v>
      </c>
      <c r="K56" s="6" t="s">
        <v>17</v>
      </c>
      <c r="L56" s="6"/>
      <c r="M56" s="15"/>
      <c r="N56" s="15"/>
      <c r="O56" s="58">
        <f>Assumptions!$E$44</f>
        <v>0.02</v>
      </c>
      <c r="P56" s="19" t="s">
        <v>45</v>
      </c>
      <c r="Q56" s="15"/>
      <c r="R56" s="15"/>
      <c r="S56" s="20">
        <f>SUM(S15:S19)*O56</f>
        <v>333840</v>
      </c>
      <c r="AD56" s="88"/>
    </row>
    <row r="57" spans="1:30" ht="11.1" customHeight="1" x14ac:dyDescent="0.25">
      <c r="A57" s="6" t="s">
        <v>18</v>
      </c>
      <c r="B57" s="6"/>
      <c r="C57" s="34"/>
      <c r="D57" s="15"/>
      <c r="E57" s="58">
        <f>Assumptions!$E$45</f>
        <v>0.05</v>
      </c>
      <c r="F57" s="19" t="s">
        <v>13</v>
      </c>
      <c r="G57" s="15"/>
      <c r="H57" s="15"/>
      <c r="I57" s="20">
        <f>SUM(I46:I52)*E57</f>
        <v>488511.29918375099</v>
      </c>
      <c r="K57" s="6" t="s">
        <v>18</v>
      </c>
      <c r="L57" s="6"/>
      <c r="M57" s="34"/>
      <c r="N57" s="15"/>
      <c r="O57" s="58">
        <f>Assumptions!$E$45</f>
        <v>0.05</v>
      </c>
      <c r="P57" s="19" t="s">
        <v>13</v>
      </c>
      <c r="Q57" s="15"/>
      <c r="R57" s="15"/>
      <c r="S57" s="20">
        <f>SUM(S46:S52)*O57</f>
        <v>494396.23397335107</v>
      </c>
      <c r="AD57" s="88"/>
    </row>
    <row r="58" spans="1:30" ht="11.1" customHeight="1" x14ac:dyDescent="0.25">
      <c r="A58" s="6" t="s">
        <v>19</v>
      </c>
      <c r="B58" s="1"/>
      <c r="E58" s="59">
        <f>Assumptions!$E$46</f>
        <v>1729</v>
      </c>
      <c r="F58" s="19" t="s">
        <v>46</v>
      </c>
      <c r="I58" s="23">
        <f>A35*E58</f>
        <v>172900</v>
      </c>
      <c r="K58" s="6" t="s">
        <v>19</v>
      </c>
      <c r="L58" s="1"/>
      <c r="O58" s="59">
        <f>Assumptions!$E$46</f>
        <v>1729</v>
      </c>
      <c r="P58" s="19" t="s">
        <v>46</v>
      </c>
      <c r="S58" s="23">
        <f>K35*O58</f>
        <v>172900</v>
      </c>
      <c r="AD58" s="88"/>
    </row>
    <row r="59" spans="1:30" ht="11.1" customHeight="1" x14ac:dyDescent="0.25">
      <c r="A59" s="6" t="s">
        <v>88</v>
      </c>
      <c r="B59" s="6"/>
      <c r="C59" s="32">
        <f>Assumptions!$C$47</f>
        <v>0.05</v>
      </c>
      <c r="D59" s="40">
        <f>Assumptions!$D$47</f>
        <v>12</v>
      </c>
      <c r="E59" s="19" t="s">
        <v>21</v>
      </c>
      <c r="F59" s="15"/>
      <c r="G59" s="40">
        <f>Assumptions!$G$47</f>
        <v>6</v>
      </c>
      <c r="H59" s="19" t="s">
        <v>79</v>
      </c>
      <c r="I59" s="20">
        <f>(((SUM(I39:I44)*POWER((1+C59/12),((D59+G59)/12)*12))-SUM(I39:I44))      +           ((((SUM(I46:I58)*POWER((1+C59/12),((D59+G59)/12)*12))-SUM(I46:I58))*0.5)))</f>
        <v>522079.77175101684</v>
      </c>
      <c r="K59" s="6" t="s">
        <v>88</v>
      </c>
      <c r="L59" s="6"/>
      <c r="M59" s="32">
        <f>Assumptions!$C$47</f>
        <v>0.05</v>
      </c>
      <c r="N59" s="40">
        <f>Assumptions!$D$47</f>
        <v>12</v>
      </c>
      <c r="O59" s="19" t="s">
        <v>21</v>
      </c>
      <c r="P59" s="15"/>
      <c r="Q59" s="40">
        <f>Assumptions!$G$47</f>
        <v>6</v>
      </c>
      <c r="R59" s="19" t="s">
        <v>79</v>
      </c>
      <c r="S59" s="20">
        <f>(((SUM(S39:S44)*POWER((1+M59/12),((N59+Q59)/12)*12))-SUM(S39:S44))      +           ((((SUM(S46:S58)*POWER((1+M59/12),((N59+Q59)/12)*12))-SUM(S46:S58))*0.5)))</f>
        <v>602658.20645836694</v>
      </c>
      <c r="AD59" s="88"/>
    </row>
    <row r="60" spans="1:30" ht="11.1" customHeight="1" x14ac:dyDescent="0.25">
      <c r="A60" s="6" t="s">
        <v>22</v>
      </c>
      <c r="B60" s="6"/>
      <c r="C60" s="32">
        <f>Assumptions!$C$48</f>
        <v>0.01</v>
      </c>
      <c r="D60" s="19" t="s">
        <v>23</v>
      </c>
      <c r="E60" s="15"/>
      <c r="F60" s="15"/>
      <c r="G60" s="15"/>
      <c r="H60" s="15"/>
      <c r="I60" s="20">
        <f>SUM(I39:I57)*C60</f>
        <v>124013.06668996598</v>
      </c>
      <c r="K60" s="6" t="s">
        <v>22</v>
      </c>
      <c r="L60" s="6"/>
      <c r="M60" s="32">
        <f>Assumptions!$C$48</f>
        <v>0.01</v>
      </c>
      <c r="N60" s="19" t="s">
        <v>23</v>
      </c>
      <c r="O60" s="15"/>
      <c r="P60" s="15"/>
      <c r="Q60" s="15"/>
      <c r="R60" s="15"/>
      <c r="S60" s="20">
        <f>SUM(S39:S57)*M60</f>
        <v>135060.11743339733</v>
      </c>
      <c r="AD60" s="88"/>
    </row>
    <row r="61" spans="1:30" ht="11.1" customHeight="1" x14ac:dyDescent="0.25">
      <c r="A61" s="6" t="s">
        <v>24</v>
      </c>
      <c r="B61" s="6"/>
      <c r="C61" s="61" t="s">
        <v>104</v>
      </c>
      <c r="D61" s="32">
        <f>Assumptions!$D$49</f>
        <v>0.2</v>
      </c>
      <c r="E61" s="19" t="s">
        <v>25</v>
      </c>
      <c r="F61" s="61" t="s">
        <v>105</v>
      </c>
      <c r="G61" s="32">
        <f>Assumptions!$G$49</f>
        <v>0.06</v>
      </c>
      <c r="H61" s="19" t="s">
        <v>128</v>
      </c>
      <c r="I61" s="20">
        <f>SUM(I15:I19)*D61+I48*G61</f>
        <v>3209209.2</v>
      </c>
      <c r="K61" s="6" t="s">
        <v>24</v>
      </c>
      <c r="L61" s="6"/>
      <c r="M61" s="61" t="s">
        <v>104</v>
      </c>
      <c r="N61" s="32">
        <f>Assumptions!$D$49</f>
        <v>0.2</v>
      </c>
      <c r="O61" s="19" t="s">
        <v>25</v>
      </c>
      <c r="P61" s="61" t="s">
        <v>105</v>
      </c>
      <c r="Q61" s="32">
        <f>Assumptions!$G$49</f>
        <v>0.06</v>
      </c>
      <c r="R61" s="19" t="s">
        <v>128</v>
      </c>
      <c r="S61" s="20">
        <f>SUM(S15:S19)*N61+S48*Q61</f>
        <v>3436118.4</v>
      </c>
      <c r="AD61" s="88"/>
    </row>
    <row r="62" spans="1:30" ht="11.1" customHeight="1" x14ac:dyDescent="0.25">
      <c r="A62" s="13"/>
      <c r="B62" s="13"/>
      <c r="C62" s="13"/>
      <c r="D62" s="13"/>
      <c r="E62" s="13"/>
      <c r="F62" s="13"/>
      <c r="G62" s="13"/>
      <c r="H62" s="13"/>
      <c r="I62" s="27"/>
      <c r="K62" s="13"/>
      <c r="L62" s="13"/>
      <c r="M62" s="13"/>
      <c r="N62" s="13"/>
      <c r="O62" s="13"/>
      <c r="P62" s="13"/>
      <c r="Q62" s="13"/>
      <c r="R62" s="13"/>
      <c r="S62" s="27"/>
      <c r="AD62" s="88"/>
    </row>
    <row r="63" spans="1:30" ht="11.1" customHeight="1" x14ac:dyDescent="0.25">
      <c r="A63" s="12" t="s">
        <v>26</v>
      </c>
      <c r="B63" s="13"/>
      <c r="C63" s="13"/>
      <c r="D63" s="13"/>
      <c r="E63" s="13"/>
      <c r="F63" s="13"/>
      <c r="G63" s="13"/>
      <c r="H63" s="13"/>
      <c r="I63" s="29">
        <f>SUM(I39:I62)</f>
        <v>16429508.707437582</v>
      </c>
      <c r="K63" s="12" t="s">
        <v>26</v>
      </c>
      <c r="L63" s="13"/>
      <c r="M63" s="13"/>
      <c r="N63" s="13"/>
      <c r="O63" s="13"/>
      <c r="P63" s="13"/>
      <c r="Q63" s="13"/>
      <c r="R63" s="13"/>
      <c r="S63" s="29">
        <f>SUM(S39:S62)</f>
        <v>17852748.467231497</v>
      </c>
      <c r="AD63" s="88"/>
    </row>
    <row r="64" spans="1:30" ht="11.1" customHeight="1" x14ac:dyDescent="0.25">
      <c r="A64" s="15"/>
      <c r="B64" s="15"/>
      <c r="C64" s="15"/>
      <c r="D64" s="15"/>
      <c r="E64" s="15"/>
      <c r="F64" s="15"/>
      <c r="G64" s="15"/>
      <c r="H64" s="15"/>
      <c r="I64" s="35"/>
      <c r="K64" s="15"/>
      <c r="L64" s="15"/>
      <c r="M64" s="15"/>
      <c r="N64" s="15"/>
      <c r="O64" s="15"/>
      <c r="P64" s="15"/>
      <c r="Q64" s="15"/>
      <c r="R64" s="15"/>
      <c r="S64" s="35"/>
      <c r="AD64" s="88"/>
    </row>
    <row r="65" spans="1:30" ht="11.1" customHeight="1" x14ac:dyDescent="0.25">
      <c r="A65" s="36" t="s">
        <v>130</v>
      </c>
      <c r="B65" s="37"/>
      <c r="C65" s="37"/>
      <c r="D65" s="37"/>
      <c r="E65" s="37"/>
      <c r="F65" s="37"/>
      <c r="G65" s="37"/>
      <c r="H65" s="37"/>
      <c r="I65" s="38">
        <f>I36-I63</f>
        <v>187546.79256241769</v>
      </c>
      <c r="K65" s="36" t="s">
        <v>130</v>
      </c>
      <c r="L65" s="37"/>
      <c r="M65" s="37"/>
      <c r="N65" s="37"/>
      <c r="O65" s="37"/>
      <c r="P65" s="37"/>
      <c r="Q65" s="37"/>
      <c r="R65" s="37"/>
      <c r="S65" s="38">
        <f>S36-S63</f>
        <v>772073.53276850283</v>
      </c>
      <c r="AD65" s="88"/>
    </row>
    <row r="66" spans="1:30" ht="11.1" customHeight="1" x14ac:dyDescent="0.25">
      <c r="A66" s="36" t="s">
        <v>129</v>
      </c>
      <c r="B66" s="37"/>
      <c r="C66" s="37"/>
      <c r="D66" s="37"/>
      <c r="E66" s="37"/>
      <c r="F66" s="37"/>
      <c r="G66" s="37"/>
      <c r="H66" s="37"/>
      <c r="I66" s="38">
        <f>I65/D12</f>
        <v>22.051357150196083</v>
      </c>
      <c r="K66" s="36" t="s">
        <v>129</v>
      </c>
      <c r="L66" s="37"/>
      <c r="M66" s="37"/>
      <c r="N66" s="37"/>
      <c r="O66" s="37"/>
      <c r="P66" s="37"/>
      <c r="Q66" s="37"/>
      <c r="R66" s="37"/>
      <c r="S66" s="38">
        <f>S65/N12</f>
        <v>102.12612867308239</v>
      </c>
      <c r="AD66" s="88"/>
    </row>
    <row r="67" spans="1:30" ht="11.1" customHeight="1" x14ac:dyDescent="0.25">
      <c r="AD67" s="88"/>
    </row>
    <row r="68" spans="1:30" ht="11.1" customHeight="1" x14ac:dyDescent="0.25">
      <c r="AD68" s="88"/>
    </row>
    <row r="69" spans="1:30" ht="11.1" customHeight="1" x14ac:dyDescent="0.3">
      <c r="A69" s="2"/>
      <c r="B69" s="3"/>
      <c r="C69" s="3"/>
      <c r="D69" s="4"/>
      <c r="E69" s="3"/>
      <c r="F69" s="3"/>
      <c r="G69" s="3"/>
      <c r="H69" s="3"/>
      <c r="I69" s="3"/>
      <c r="K69" s="2"/>
      <c r="L69" s="3"/>
      <c r="M69" s="3"/>
      <c r="N69" s="4"/>
      <c r="O69" s="3"/>
      <c r="P69" s="3"/>
      <c r="Q69" s="3"/>
      <c r="R69" s="3"/>
      <c r="S69" s="3"/>
      <c r="AD69" s="88"/>
    </row>
    <row r="70" spans="1:30" ht="11.1" customHeight="1" x14ac:dyDescent="0.25">
      <c r="A70" s="2"/>
      <c r="B70" s="2"/>
      <c r="C70" s="2"/>
      <c r="D70" s="303" t="s">
        <v>54</v>
      </c>
      <c r="E70" s="303"/>
      <c r="F70" s="303"/>
      <c r="G70" s="303"/>
      <c r="H70" s="303"/>
      <c r="I70" s="303"/>
      <c r="K70" s="2"/>
      <c r="L70" s="2"/>
      <c r="M70" s="2"/>
      <c r="N70" s="303" t="s">
        <v>54</v>
      </c>
      <c r="O70" s="303"/>
      <c r="P70" s="303"/>
      <c r="Q70" s="303"/>
      <c r="R70" s="303"/>
      <c r="S70" s="303"/>
      <c r="AD70" s="88"/>
    </row>
    <row r="71" spans="1:30" ht="11.1" customHeight="1" x14ac:dyDescent="0.25">
      <c r="A71" s="2"/>
      <c r="B71" s="2"/>
      <c r="C71" s="2"/>
      <c r="D71" s="303"/>
      <c r="E71" s="303"/>
      <c r="F71" s="303"/>
      <c r="G71" s="303"/>
      <c r="H71" s="303"/>
      <c r="I71" s="303"/>
      <c r="K71" s="2"/>
      <c r="L71" s="2"/>
      <c r="M71" s="2"/>
      <c r="N71" s="303"/>
      <c r="O71" s="303"/>
      <c r="P71" s="303"/>
      <c r="Q71" s="303"/>
      <c r="R71" s="303"/>
      <c r="S71" s="303"/>
      <c r="AD71" s="88"/>
    </row>
    <row r="72" spans="1:30" ht="11.1" customHeight="1" x14ac:dyDescent="0.25">
      <c r="A72" s="2"/>
      <c r="B72" s="2"/>
      <c r="C72" s="2"/>
      <c r="D72" s="303"/>
      <c r="E72" s="303"/>
      <c r="F72" s="303"/>
      <c r="G72" s="303"/>
      <c r="H72" s="303"/>
      <c r="I72" s="303"/>
      <c r="K72" s="2"/>
      <c r="L72" s="2"/>
      <c r="M72" s="2"/>
      <c r="N72" s="303"/>
      <c r="O72" s="303"/>
      <c r="P72" s="303"/>
      <c r="Q72" s="303"/>
      <c r="R72" s="303"/>
      <c r="S72" s="303"/>
      <c r="AD72" s="88"/>
    </row>
    <row r="73" spans="1:30" ht="11.1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K73" s="2"/>
      <c r="L73" s="2"/>
      <c r="M73" s="2"/>
      <c r="N73" s="2"/>
      <c r="O73" s="2"/>
      <c r="P73" s="2"/>
      <c r="Q73" s="2"/>
      <c r="R73" s="2"/>
      <c r="S73" s="2"/>
      <c r="AD73" s="88"/>
    </row>
    <row r="74" spans="1:30" ht="11.1" customHeight="1" x14ac:dyDescent="0.25">
      <c r="A74" s="5" t="s">
        <v>0</v>
      </c>
      <c r="B74" s="5"/>
      <c r="C74" s="6"/>
      <c r="D74" s="52" t="str">
        <f>Assumptions!$B$87</f>
        <v>Med Scale Urban Edge Mixed Residential</v>
      </c>
      <c r="E74" s="44"/>
      <c r="F74" s="44"/>
      <c r="G74" s="45"/>
      <c r="H74" s="17" t="str">
        <f>Assumptions!$D$70</f>
        <v>Apartments</v>
      </c>
      <c r="I74" s="82">
        <f>Assumptions!$C$88</f>
        <v>0</v>
      </c>
      <c r="K74" s="5" t="s">
        <v>0</v>
      </c>
      <c r="L74" s="5"/>
      <c r="M74" s="6"/>
      <c r="N74" s="52" t="str">
        <f>Assumptions!$B$87</f>
        <v>Med Scale Urban Edge Mixed Residential</v>
      </c>
      <c r="O74" s="44"/>
      <c r="P74" s="44"/>
      <c r="Q74" s="45"/>
      <c r="R74" s="17" t="str">
        <f>Assumptions!$D$70</f>
        <v>Apartments</v>
      </c>
      <c r="S74" s="82">
        <f>Assumptions!$C$88</f>
        <v>0</v>
      </c>
      <c r="AD74" s="88"/>
    </row>
    <row r="75" spans="1:30" ht="11.1" customHeight="1" x14ac:dyDescent="0.25">
      <c r="A75" s="5" t="s">
        <v>1</v>
      </c>
      <c r="B75" s="6"/>
      <c r="C75" s="6"/>
      <c r="D75" s="52" t="s">
        <v>101</v>
      </c>
      <c r="E75" s="44"/>
      <c r="F75" s="44"/>
      <c r="G75" s="46"/>
      <c r="H75" s="17" t="str">
        <f>Assumptions!$D$71</f>
        <v>2 bed houses</v>
      </c>
      <c r="I75" s="82">
        <f>Assumptions!$C$89</f>
        <v>30</v>
      </c>
      <c r="K75" s="5" t="s">
        <v>1</v>
      </c>
      <c r="L75" s="6"/>
      <c r="M75" s="6"/>
      <c r="N75" s="52" t="s">
        <v>101</v>
      </c>
      <c r="O75" s="44"/>
      <c r="P75" s="44"/>
      <c r="Q75" s="46"/>
      <c r="R75" s="17" t="str">
        <f>Assumptions!$D$71</f>
        <v>2 bed houses</v>
      </c>
      <c r="S75" s="82">
        <f>Assumptions!$C$89</f>
        <v>30</v>
      </c>
      <c r="AD75" s="88"/>
    </row>
    <row r="76" spans="1:30" ht="11.1" customHeight="1" x14ac:dyDescent="0.25">
      <c r="A76" s="5" t="s">
        <v>2</v>
      </c>
      <c r="B76" s="5"/>
      <c r="C76" s="6"/>
      <c r="D76" s="53" t="str">
        <f>Assumptions!A13</f>
        <v xml:space="preserve">Low Value </v>
      </c>
      <c r="E76" s="49"/>
      <c r="F76" s="49"/>
      <c r="G76" s="50"/>
      <c r="H76" s="17" t="str">
        <f>Assumptions!$D$72</f>
        <v>3 Bed houses</v>
      </c>
      <c r="I76" s="82">
        <f>Assumptions!$C$90</f>
        <v>45</v>
      </c>
      <c r="K76" s="5" t="s">
        <v>2</v>
      </c>
      <c r="L76" s="5"/>
      <c r="M76" s="6"/>
      <c r="N76" s="51" t="str">
        <f>Assumptions!A14</f>
        <v>High Value</v>
      </c>
      <c r="O76" s="47"/>
      <c r="P76" s="47"/>
      <c r="Q76" s="48"/>
      <c r="R76" s="17" t="str">
        <f>Assumptions!$D$72</f>
        <v>3 Bed houses</v>
      </c>
      <c r="S76" s="82">
        <f>Assumptions!$C$90</f>
        <v>45</v>
      </c>
      <c r="AD76" s="88"/>
    </row>
    <row r="77" spans="1:30" ht="11.1" customHeight="1" x14ac:dyDescent="0.25">
      <c r="A77" s="5" t="s">
        <v>3</v>
      </c>
      <c r="B77" s="5"/>
      <c r="C77" s="6"/>
      <c r="D77" s="10">
        <f>SUM(I74:I78)</f>
        <v>100</v>
      </c>
      <c r="E77" s="39" t="s">
        <v>67</v>
      </c>
      <c r="F77" s="6"/>
      <c r="G77" s="8"/>
      <c r="H77" s="17" t="str">
        <f>Assumptions!$D$73</f>
        <v>4 bed houses</v>
      </c>
      <c r="I77" s="82">
        <f>Assumptions!$C$91</f>
        <v>20</v>
      </c>
      <c r="K77" s="5" t="s">
        <v>3</v>
      </c>
      <c r="L77" s="5"/>
      <c r="M77" s="6"/>
      <c r="N77" s="10">
        <f>SUM(S74:S78)</f>
        <v>100</v>
      </c>
      <c r="O77" s="39" t="s">
        <v>67</v>
      </c>
      <c r="P77" s="6"/>
      <c r="Q77" s="8"/>
      <c r="R77" s="17" t="str">
        <f>Assumptions!$D$73</f>
        <v>4 bed houses</v>
      </c>
      <c r="S77" s="82">
        <f>Assumptions!$C$91</f>
        <v>20</v>
      </c>
      <c r="AD77" s="88"/>
    </row>
    <row r="78" spans="1:30" ht="11.1" customHeight="1" x14ac:dyDescent="0.25">
      <c r="A78" s="90" t="s">
        <v>56</v>
      </c>
      <c r="B78" s="91"/>
      <c r="C78" s="107">
        <v>0.05</v>
      </c>
      <c r="D78" s="104">
        <f>D77*C78</f>
        <v>5</v>
      </c>
      <c r="E78" s="105" t="s">
        <v>57</v>
      </c>
      <c r="F78" s="106"/>
      <c r="G78" s="108"/>
      <c r="H78" s="95" t="str">
        <f>Assumptions!$D$65</f>
        <v>5 bed house</v>
      </c>
      <c r="I78" s="82">
        <f>Assumptions!$C$92</f>
        <v>5</v>
      </c>
      <c r="K78" s="90" t="s">
        <v>56</v>
      </c>
      <c r="L78" s="91"/>
      <c r="M78" s="107">
        <v>0.1</v>
      </c>
      <c r="N78" s="104">
        <f>N77*M78</f>
        <v>10</v>
      </c>
      <c r="O78" s="105" t="s">
        <v>57</v>
      </c>
      <c r="P78" s="106"/>
      <c r="Q78" s="108"/>
      <c r="R78" s="95" t="str">
        <f>Assumptions!$D$65</f>
        <v>5 bed house</v>
      </c>
      <c r="S78" s="82">
        <f>Assumptions!$C$92</f>
        <v>5</v>
      </c>
      <c r="AD78" s="88"/>
    </row>
    <row r="79" spans="1:30" ht="11.1" customHeight="1" x14ac:dyDescent="0.25">
      <c r="A79" s="90" t="s">
        <v>58</v>
      </c>
      <c r="B79" s="91"/>
      <c r="C79" s="109">
        <f>Assumptions!$D$13</f>
        <v>0.15</v>
      </c>
      <c r="D79" s="95" t="str">
        <f>Assumptions!$D$12</f>
        <v>Starter Homes</v>
      </c>
      <c r="E79" s="107">
        <f>Assumptions!$E$13</f>
        <v>0.15</v>
      </c>
      <c r="F79" s="95" t="str">
        <f>Assumptions!$E$12</f>
        <v>Intermediate</v>
      </c>
      <c r="G79" s="110">
        <f>Assumptions!$F$13</f>
        <v>0.7</v>
      </c>
      <c r="H79" s="105" t="str">
        <f>Assumptions!$F$12</f>
        <v>Afford/Social Rent</v>
      </c>
      <c r="I79" s="1"/>
      <c r="K79" s="90" t="s">
        <v>58</v>
      </c>
      <c r="L79" s="91"/>
      <c r="M79" s="109">
        <f>Assumptions!$D$14</f>
        <v>0.15</v>
      </c>
      <c r="N79" s="95" t="str">
        <f>Assumptions!$D$12</f>
        <v>Starter Homes</v>
      </c>
      <c r="O79" s="107">
        <f>Assumptions!$E$14</f>
        <v>0.15</v>
      </c>
      <c r="P79" s="95" t="str">
        <f>Assumptions!$E$12</f>
        <v>Intermediate</v>
      </c>
      <c r="Q79" s="110">
        <f>Assumptions!$F$14</f>
        <v>0.7</v>
      </c>
      <c r="R79" s="105" t="str">
        <f>Assumptions!$F$12</f>
        <v>Afford/Social Rent</v>
      </c>
      <c r="S79" s="1"/>
      <c r="AD79" s="88"/>
    </row>
    <row r="80" spans="1:30" ht="11.1" customHeight="1" x14ac:dyDescent="0.25">
      <c r="A80" s="90" t="s">
        <v>59</v>
      </c>
      <c r="B80" s="91"/>
      <c r="C80" s="91"/>
      <c r="D80" s="104">
        <f>(A83*C83)+(A84*C84)+(A85*C85)+(A86*C86)+(A87*C87)</f>
        <v>8977.5</v>
      </c>
      <c r="E80" s="105" t="s">
        <v>60</v>
      </c>
      <c r="F80" s="106"/>
      <c r="G80" s="112">
        <f>SUM(A90*C90)+(A91*C91)+(A92*C92)+(A95*C95)+(A96*C96)+(A97*C97)+(A100*C100)+(A101*C101)+(A102*C102)</f>
        <v>390.00000000000006</v>
      </c>
      <c r="H80" s="95" t="s">
        <v>61</v>
      </c>
      <c r="I80" s="8"/>
      <c r="K80" s="90" t="s">
        <v>59</v>
      </c>
      <c r="L80" s="91"/>
      <c r="M80" s="91"/>
      <c r="N80" s="104">
        <f>(K83*M83)+(K84*M84)+(K85*M85)+(K86*M86)+(K87*M87)</f>
        <v>8505</v>
      </c>
      <c r="O80" s="105" t="s">
        <v>60</v>
      </c>
      <c r="P80" s="106"/>
      <c r="Q80" s="112">
        <f>SUM(K90*M90)+(K91*M91)+(K92*M92)+(K95*M95)+(K96*M96)+(K97*M97)+(K100*M100)+(K101*M101)+(K102*M102)</f>
        <v>780.00000000000011</v>
      </c>
      <c r="R80" s="95" t="s">
        <v>61</v>
      </c>
      <c r="S80" s="8"/>
      <c r="AD80" s="88"/>
    </row>
    <row r="81" spans="1:30" ht="11.1" customHeight="1" x14ac:dyDescent="0.25">
      <c r="A81" s="113" t="s">
        <v>4</v>
      </c>
      <c r="B81" s="114"/>
      <c r="C81" s="114"/>
      <c r="D81" s="114"/>
      <c r="E81" s="114"/>
      <c r="F81" s="114"/>
      <c r="G81" s="114"/>
      <c r="H81" s="114"/>
      <c r="I81" s="14"/>
      <c r="K81" s="113" t="s">
        <v>4</v>
      </c>
      <c r="L81" s="114"/>
      <c r="M81" s="114"/>
      <c r="N81" s="114"/>
      <c r="O81" s="114"/>
      <c r="P81" s="114"/>
      <c r="Q81" s="114"/>
      <c r="R81" s="114"/>
      <c r="S81" s="14"/>
      <c r="AD81" s="88"/>
    </row>
    <row r="82" spans="1:30" ht="11.1" customHeight="1" x14ac:dyDescent="0.25">
      <c r="A82" s="91" t="s">
        <v>62</v>
      </c>
      <c r="B82" s="91"/>
      <c r="C82" s="116"/>
      <c r="D82" s="116"/>
      <c r="E82" s="116"/>
      <c r="F82" s="116"/>
      <c r="G82" s="116"/>
      <c r="H82" s="116"/>
      <c r="I82" s="8"/>
      <c r="K82" s="91" t="s">
        <v>62</v>
      </c>
      <c r="L82" s="91"/>
      <c r="M82" s="116"/>
      <c r="N82" s="116"/>
      <c r="O82" s="116"/>
      <c r="P82" s="116"/>
      <c r="Q82" s="116"/>
      <c r="R82" s="116"/>
      <c r="S82" s="8"/>
      <c r="AD82" s="88"/>
    </row>
    <row r="83" spans="1:30" ht="11.1" customHeight="1" x14ac:dyDescent="0.25">
      <c r="A83" s="117">
        <f>I74*(100%-C78)</f>
        <v>0</v>
      </c>
      <c r="B83" s="95" t="str">
        <f>Assumptions!$A$22</f>
        <v>Apartments</v>
      </c>
      <c r="C83" s="118">
        <f>Assumptions!$B$22</f>
        <v>65</v>
      </c>
      <c r="D83" s="119" t="s">
        <v>5</v>
      </c>
      <c r="E83" s="120">
        <f>Assumptions!$C$32</f>
        <v>1750</v>
      </c>
      <c r="F83" s="119" t="s">
        <v>6</v>
      </c>
      <c r="G83" s="116"/>
      <c r="H83" s="116"/>
      <c r="I83" s="20">
        <f>A83*C83*E83</f>
        <v>0</v>
      </c>
      <c r="K83" s="117">
        <f>S74*(100%-M78)</f>
        <v>0</v>
      </c>
      <c r="L83" s="95" t="str">
        <f>Assumptions!$A$22</f>
        <v>Apartments</v>
      </c>
      <c r="M83" s="118">
        <f>Assumptions!$B$22</f>
        <v>65</v>
      </c>
      <c r="N83" s="119" t="s">
        <v>5</v>
      </c>
      <c r="O83" s="120">
        <f>Assumptions!$C$33</f>
        <v>1850</v>
      </c>
      <c r="P83" s="119" t="s">
        <v>6</v>
      </c>
      <c r="Q83" s="116"/>
      <c r="R83" s="116"/>
      <c r="S83" s="20">
        <f>K83*M83*O83</f>
        <v>0</v>
      </c>
      <c r="AD83" s="88"/>
    </row>
    <row r="84" spans="1:30" ht="11.1" customHeight="1" x14ac:dyDescent="0.25">
      <c r="A84" s="117">
        <f>I75*(100%-C78)</f>
        <v>28.5</v>
      </c>
      <c r="B84" s="95" t="str">
        <f>Assumptions!$A$23</f>
        <v>2 bed houses</v>
      </c>
      <c r="C84" s="118">
        <f>Assumptions!$B$23</f>
        <v>75</v>
      </c>
      <c r="D84" s="119" t="s">
        <v>5</v>
      </c>
      <c r="E84" s="120">
        <f>Assumptions!$D$32</f>
        <v>1900</v>
      </c>
      <c r="F84" s="119" t="s">
        <v>6</v>
      </c>
      <c r="G84" s="116"/>
      <c r="H84" s="116"/>
      <c r="I84" s="20">
        <f>A84*C84*E84</f>
        <v>4061250</v>
      </c>
      <c r="K84" s="117">
        <f>S75*(100%-M78)</f>
        <v>27</v>
      </c>
      <c r="L84" s="95" t="str">
        <f>Assumptions!$A$23</f>
        <v>2 bed houses</v>
      </c>
      <c r="M84" s="118">
        <f>Assumptions!$B$23</f>
        <v>75</v>
      </c>
      <c r="N84" s="119" t="s">
        <v>5</v>
      </c>
      <c r="O84" s="120">
        <f>Assumptions!$D$33</f>
        <v>2250</v>
      </c>
      <c r="P84" s="119" t="s">
        <v>6</v>
      </c>
      <c r="Q84" s="116"/>
      <c r="R84" s="116"/>
      <c r="S84" s="20">
        <f>K84*M84*O84</f>
        <v>4556250</v>
      </c>
      <c r="AD84" s="88"/>
    </row>
    <row r="85" spans="1:30" ht="11.1" customHeight="1" x14ac:dyDescent="0.25">
      <c r="A85" s="117">
        <f>I76*(100%-C78)</f>
        <v>42.75</v>
      </c>
      <c r="B85" s="95" t="str">
        <f>Assumptions!$A$24</f>
        <v>3 Bed houses</v>
      </c>
      <c r="C85" s="118">
        <f>Assumptions!$B$24</f>
        <v>90</v>
      </c>
      <c r="D85" s="119" t="s">
        <v>5</v>
      </c>
      <c r="E85" s="120">
        <f>Assumptions!$E$32</f>
        <v>1850</v>
      </c>
      <c r="F85" s="119" t="s">
        <v>6</v>
      </c>
      <c r="G85" s="116"/>
      <c r="H85" s="116"/>
      <c r="I85" s="20">
        <f>A85*C85*E85</f>
        <v>7117875</v>
      </c>
      <c r="K85" s="117">
        <f>S76*(100%-M78)</f>
        <v>40.5</v>
      </c>
      <c r="L85" s="95" t="str">
        <f>Assumptions!$A$24</f>
        <v>3 Bed houses</v>
      </c>
      <c r="M85" s="118">
        <f>Assumptions!$B$24</f>
        <v>90</v>
      </c>
      <c r="N85" s="119" t="s">
        <v>5</v>
      </c>
      <c r="O85" s="120">
        <f>Assumptions!$E$33</f>
        <v>2200</v>
      </c>
      <c r="P85" s="119" t="s">
        <v>6</v>
      </c>
      <c r="Q85" s="116"/>
      <c r="R85" s="116"/>
      <c r="S85" s="20">
        <f>K85*M85*O85</f>
        <v>8019000</v>
      </c>
      <c r="AD85" s="88"/>
    </row>
    <row r="86" spans="1:30" ht="11.1" customHeight="1" x14ac:dyDescent="0.25">
      <c r="A86" s="117">
        <f>I77*(100%-C78)</f>
        <v>19</v>
      </c>
      <c r="B86" s="95" t="str">
        <f>Assumptions!$A$25</f>
        <v>4 bed houses</v>
      </c>
      <c r="C86" s="118">
        <f>Assumptions!$B$25</f>
        <v>120</v>
      </c>
      <c r="D86" s="119" t="s">
        <v>5</v>
      </c>
      <c r="E86" s="120">
        <f>Assumptions!$F$32</f>
        <v>1850</v>
      </c>
      <c r="F86" s="119" t="s">
        <v>6</v>
      </c>
      <c r="G86" s="116"/>
      <c r="H86" s="116"/>
      <c r="I86" s="20">
        <f>A86*C86*E86</f>
        <v>4218000</v>
      </c>
      <c r="K86" s="117">
        <f>S77*(100%-M78)</f>
        <v>18</v>
      </c>
      <c r="L86" s="95" t="str">
        <f>Assumptions!$A$25</f>
        <v>4 bed houses</v>
      </c>
      <c r="M86" s="118">
        <f>Assumptions!$B$25</f>
        <v>120</v>
      </c>
      <c r="N86" s="119" t="s">
        <v>5</v>
      </c>
      <c r="O86" s="120">
        <f>Assumptions!$F$33</f>
        <v>2200</v>
      </c>
      <c r="P86" s="119" t="s">
        <v>6</v>
      </c>
      <c r="Q86" s="116"/>
      <c r="R86" s="116"/>
      <c r="S86" s="20">
        <f>K86*M86*O86</f>
        <v>4752000</v>
      </c>
      <c r="AD86" s="88"/>
    </row>
    <row r="87" spans="1:30" ht="11.1" customHeight="1" x14ac:dyDescent="0.25">
      <c r="A87" s="117">
        <f>I78*(100%-C78)</f>
        <v>4.75</v>
      </c>
      <c r="B87" s="95" t="str">
        <f>Assumptions!$A$26</f>
        <v>5 bed house</v>
      </c>
      <c r="C87" s="120">
        <f>Assumptions!$B$26</f>
        <v>150</v>
      </c>
      <c r="D87" s="119" t="s">
        <v>5</v>
      </c>
      <c r="E87" s="120">
        <f>Assumptions!$G$32</f>
        <v>1800</v>
      </c>
      <c r="F87" s="119" t="s">
        <v>6</v>
      </c>
      <c r="G87" s="116"/>
      <c r="H87" s="116"/>
      <c r="I87" s="20">
        <f>A87*C87*E87</f>
        <v>1282500</v>
      </c>
      <c r="K87" s="117">
        <f>S78*(100%-M78)</f>
        <v>4.5</v>
      </c>
      <c r="L87" s="95" t="str">
        <f>Assumptions!$A$26</f>
        <v>5 bed house</v>
      </c>
      <c r="M87" s="120">
        <f>Assumptions!$B$26</f>
        <v>150</v>
      </c>
      <c r="N87" s="119" t="s">
        <v>5</v>
      </c>
      <c r="O87" s="120">
        <f>Assumptions!$G$33</f>
        <v>2150</v>
      </c>
      <c r="P87" s="119" t="s">
        <v>6</v>
      </c>
      <c r="Q87" s="116"/>
      <c r="R87" s="116"/>
      <c r="S87" s="20">
        <f>K87*M87*O87</f>
        <v>1451250</v>
      </c>
      <c r="AD87" s="88"/>
    </row>
    <row r="88" spans="1:30" ht="11.1" customHeight="1" x14ac:dyDescent="0.25">
      <c r="A88" s="114"/>
      <c r="B88" s="114"/>
      <c r="C88" s="114"/>
      <c r="D88" s="122"/>
      <c r="E88" s="114"/>
      <c r="F88" s="122"/>
      <c r="G88" s="114"/>
      <c r="H88" s="114"/>
      <c r="I88" s="22"/>
      <c r="K88" s="114"/>
      <c r="L88" s="114"/>
      <c r="M88" s="114"/>
      <c r="N88" s="122"/>
      <c r="O88" s="114"/>
      <c r="P88" s="122"/>
      <c r="Q88" s="114"/>
      <c r="R88" s="114"/>
      <c r="S88" s="22"/>
      <c r="AD88" s="88"/>
    </row>
    <row r="89" spans="1:30" ht="11.1" customHeight="1" x14ac:dyDescent="0.25">
      <c r="A89" s="91" t="str">
        <f>Assumptions!$D$12</f>
        <v>Starter Homes</v>
      </c>
      <c r="B89" s="91"/>
      <c r="C89" s="107">
        <f>Assumptions!$D$18</f>
        <v>0.8</v>
      </c>
      <c r="D89" s="119" t="s">
        <v>63</v>
      </c>
      <c r="E89" s="116"/>
      <c r="F89" s="119"/>
      <c r="G89" s="116"/>
      <c r="H89" s="116"/>
      <c r="I89" s="23"/>
      <c r="K89" s="91" t="str">
        <f>Assumptions!$D$12</f>
        <v>Starter Homes</v>
      </c>
      <c r="L89" s="91"/>
      <c r="M89" s="107">
        <f>Assumptions!$D$18</f>
        <v>0.8</v>
      </c>
      <c r="N89" s="119" t="s">
        <v>63</v>
      </c>
      <c r="O89" s="116"/>
      <c r="P89" s="119"/>
      <c r="Q89" s="116"/>
      <c r="R89" s="116"/>
      <c r="S89" s="23"/>
      <c r="AD89" s="88"/>
    </row>
    <row r="90" spans="1:30" ht="11.1" customHeight="1" x14ac:dyDescent="0.25">
      <c r="A90" s="117">
        <f>D78*C79*Assumptions!$C$220</f>
        <v>0</v>
      </c>
      <c r="B90" s="95" t="str">
        <f>Assumptions!$A$220</f>
        <v>Apartments</v>
      </c>
      <c r="C90" s="125">
        <f>Assumptions!$B$220</f>
        <v>0</v>
      </c>
      <c r="D90" s="119" t="s">
        <v>7</v>
      </c>
      <c r="E90" s="116">
        <f>E83*C89</f>
        <v>1400</v>
      </c>
      <c r="F90" s="119" t="s">
        <v>6</v>
      </c>
      <c r="G90" s="116"/>
      <c r="H90" s="116"/>
      <c r="I90" s="20">
        <f>A90*C90*E90</f>
        <v>0</v>
      </c>
      <c r="K90" s="117">
        <f>N78*M79*Assumptions!$C$220</f>
        <v>0</v>
      </c>
      <c r="L90" s="95" t="str">
        <f>Assumptions!$A$220</f>
        <v>Apartments</v>
      </c>
      <c r="M90" s="125">
        <f>Assumptions!$B$220</f>
        <v>0</v>
      </c>
      <c r="N90" s="119" t="s">
        <v>7</v>
      </c>
      <c r="O90" s="116">
        <f>O83*M89</f>
        <v>1480</v>
      </c>
      <c r="P90" s="119" t="s">
        <v>6</v>
      </c>
      <c r="Q90" s="116"/>
      <c r="R90" s="116"/>
      <c r="S90" s="20">
        <f>K90*M90*O90</f>
        <v>0</v>
      </c>
      <c r="AD90" s="88"/>
    </row>
    <row r="91" spans="1:30" ht="11.1" customHeight="1" x14ac:dyDescent="0.25">
      <c r="A91" s="117">
        <f>D78*C79*Assumptions!$C$221</f>
        <v>0.60000000000000009</v>
      </c>
      <c r="B91" s="95" t="str">
        <f>Assumptions!$A$221</f>
        <v>2 Bed house</v>
      </c>
      <c r="C91" s="125">
        <f>Assumptions!$B$221</f>
        <v>75</v>
      </c>
      <c r="D91" s="119" t="s">
        <v>7</v>
      </c>
      <c r="E91" s="116">
        <f>E84*C89</f>
        <v>1520</v>
      </c>
      <c r="F91" s="119" t="s">
        <v>6</v>
      </c>
      <c r="G91" s="116"/>
      <c r="H91" s="116"/>
      <c r="I91" s="20">
        <f>A91*C91*E91</f>
        <v>68400.000000000015</v>
      </c>
      <c r="K91" s="117">
        <f>N78*M79*Assumptions!$C$221</f>
        <v>1.2000000000000002</v>
      </c>
      <c r="L91" s="95" t="str">
        <f>Assumptions!$A$221</f>
        <v>2 Bed house</v>
      </c>
      <c r="M91" s="125">
        <f>Assumptions!$B$221</f>
        <v>75</v>
      </c>
      <c r="N91" s="119" t="s">
        <v>7</v>
      </c>
      <c r="O91" s="116">
        <f>O84*M89</f>
        <v>1800</v>
      </c>
      <c r="P91" s="119" t="s">
        <v>6</v>
      </c>
      <c r="Q91" s="116"/>
      <c r="R91" s="116"/>
      <c r="S91" s="20">
        <f>K91*M91*O91</f>
        <v>162000.00000000003</v>
      </c>
      <c r="AD91" s="88"/>
    </row>
    <row r="92" spans="1:30" ht="11.1" customHeight="1" x14ac:dyDescent="0.25">
      <c r="A92" s="117">
        <f>D78*C79*Assumptions!$C$222</f>
        <v>0.15000000000000002</v>
      </c>
      <c r="B92" s="95" t="str">
        <f>Assumptions!$A$222</f>
        <v>3 Bed House</v>
      </c>
      <c r="C92" s="125">
        <f>Assumptions!$B$222</f>
        <v>90</v>
      </c>
      <c r="D92" s="119" t="s">
        <v>7</v>
      </c>
      <c r="E92" s="116">
        <f>E85*C89</f>
        <v>1480</v>
      </c>
      <c r="F92" s="119" t="s">
        <v>6</v>
      </c>
      <c r="G92" s="116"/>
      <c r="H92" s="116"/>
      <c r="I92" s="20">
        <f>A92*C92*E92</f>
        <v>19980.000000000004</v>
      </c>
      <c r="K92" s="117">
        <f>N78*M79*Assumptions!$C$222</f>
        <v>0.30000000000000004</v>
      </c>
      <c r="L92" s="95" t="str">
        <f>Assumptions!$A$222</f>
        <v>3 Bed House</v>
      </c>
      <c r="M92" s="125">
        <f>Assumptions!$B$222</f>
        <v>90</v>
      </c>
      <c r="N92" s="119" t="s">
        <v>7</v>
      </c>
      <c r="O92" s="116">
        <f>O85*M89</f>
        <v>1760</v>
      </c>
      <c r="P92" s="119" t="s">
        <v>6</v>
      </c>
      <c r="Q92" s="116"/>
      <c r="R92" s="116"/>
      <c r="S92" s="20">
        <f>K92*M92*O92</f>
        <v>47520.000000000007</v>
      </c>
      <c r="AD92" s="88"/>
    </row>
    <row r="93" spans="1:30" ht="11.1" customHeight="1" x14ac:dyDescent="0.25">
      <c r="A93" s="126"/>
      <c r="B93" s="114"/>
      <c r="C93" s="127"/>
      <c r="D93" s="122"/>
      <c r="E93" s="114"/>
      <c r="F93" s="122"/>
      <c r="G93" s="114"/>
      <c r="H93" s="114"/>
      <c r="I93" s="27"/>
      <c r="K93" s="126"/>
      <c r="L93" s="114"/>
      <c r="M93" s="127"/>
      <c r="N93" s="122"/>
      <c r="O93" s="114"/>
      <c r="P93" s="122"/>
      <c r="Q93" s="114"/>
      <c r="R93" s="114"/>
      <c r="S93" s="27"/>
      <c r="AD93" s="88"/>
    </row>
    <row r="94" spans="1:30" ht="11.1" customHeight="1" x14ac:dyDescent="0.25">
      <c r="A94" s="91" t="str">
        <f>Assumptions!$E$12</f>
        <v>Intermediate</v>
      </c>
      <c r="B94" s="91"/>
      <c r="C94" s="107">
        <f>Assumptions!$E$18</f>
        <v>0.65</v>
      </c>
      <c r="D94" s="119" t="s">
        <v>63</v>
      </c>
      <c r="E94" s="116"/>
      <c r="F94" s="119"/>
      <c r="G94" s="116"/>
      <c r="H94" s="116"/>
      <c r="I94" s="23"/>
      <c r="K94" s="91" t="str">
        <f>Assumptions!$E$12</f>
        <v>Intermediate</v>
      </c>
      <c r="L94" s="91"/>
      <c r="M94" s="107">
        <f>Assumptions!$E$18</f>
        <v>0.65</v>
      </c>
      <c r="N94" s="119" t="s">
        <v>63</v>
      </c>
      <c r="O94" s="116"/>
      <c r="P94" s="119"/>
      <c r="Q94" s="116"/>
      <c r="R94" s="116"/>
      <c r="S94" s="23"/>
      <c r="AD94" s="88"/>
    </row>
    <row r="95" spans="1:30" ht="11.1" customHeight="1" x14ac:dyDescent="0.25">
      <c r="A95" s="117">
        <f>D78*E79*Assumptions!$C$225</f>
        <v>0</v>
      </c>
      <c r="B95" s="95" t="str">
        <f>Assumptions!$A$225</f>
        <v>Apartments</v>
      </c>
      <c r="C95" s="125">
        <f>Assumptions!$B$225</f>
        <v>0</v>
      </c>
      <c r="D95" s="119" t="s">
        <v>66</v>
      </c>
      <c r="E95" s="116">
        <f>E83*C94</f>
        <v>1137.5</v>
      </c>
      <c r="F95" s="119" t="s">
        <v>6</v>
      </c>
      <c r="G95" s="116"/>
      <c r="H95" s="116"/>
      <c r="I95" s="20">
        <f>A95*C95*E95</f>
        <v>0</v>
      </c>
      <c r="K95" s="117">
        <f>N78*O79*Assumptions!$C$225</f>
        <v>0</v>
      </c>
      <c r="L95" s="95" t="str">
        <f>Assumptions!$A$225</f>
        <v>Apartments</v>
      </c>
      <c r="M95" s="125">
        <f>Assumptions!$B$225</f>
        <v>0</v>
      </c>
      <c r="N95" s="119" t="s">
        <v>66</v>
      </c>
      <c r="O95" s="116">
        <f>O83*M94</f>
        <v>1202.5</v>
      </c>
      <c r="P95" s="119" t="s">
        <v>6</v>
      </c>
      <c r="Q95" s="116"/>
      <c r="R95" s="116"/>
      <c r="S95" s="20">
        <f>K95*M95*O95</f>
        <v>0</v>
      </c>
      <c r="AD95" s="88"/>
    </row>
    <row r="96" spans="1:30" ht="11.1" customHeight="1" x14ac:dyDescent="0.25">
      <c r="A96" s="117">
        <f>D78*E79*Assumptions!$C$226</f>
        <v>0.60000000000000009</v>
      </c>
      <c r="B96" s="95" t="s">
        <v>64</v>
      </c>
      <c r="C96" s="125">
        <f>Assumptions!$B$226</f>
        <v>75</v>
      </c>
      <c r="D96" s="119" t="s">
        <v>66</v>
      </c>
      <c r="E96" s="116">
        <f>E84*C94</f>
        <v>1235</v>
      </c>
      <c r="F96" s="119" t="s">
        <v>6</v>
      </c>
      <c r="G96" s="116"/>
      <c r="H96" s="116"/>
      <c r="I96" s="20">
        <f>A96*C96*E96</f>
        <v>55575.000000000007</v>
      </c>
      <c r="K96" s="117">
        <f>N78*O79*Assumptions!$C$226</f>
        <v>1.2000000000000002</v>
      </c>
      <c r="L96" s="95" t="s">
        <v>64</v>
      </c>
      <c r="M96" s="125">
        <f>Assumptions!$B$226</f>
        <v>75</v>
      </c>
      <c r="N96" s="119" t="s">
        <v>66</v>
      </c>
      <c r="O96" s="116">
        <f>O84*M94</f>
        <v>1462.5</v>
      </c>
      <c r="P96" s="119" t="s">
        <v>6</v>
      </c>
      <c r="Q96" s="116"/>
      <c r="R96" s="116"/>
      <c r="S96" s="20">
        <f>K96*M96*O96</f>
        <v>131625.00000000003</v>
      </c>
      <c r="AD96" s="88"/>
    </row>
    <row r="97" spans="1:30" ht="11.1" customHeight="1" x14ac:dyDescent="0.25">
      <c r="A97" s="117">
        <f>D78*E79*Assumptions!$C$227</f>
        <v>0.15000000000000002</v>
      </c>
      <c r="B97" s="95" t="str">
        <f>Assumptions!$A$227</f>
        <v>3 Bed House</v>
      </c>
      <c r="C97" s="125">
        <f>Assumptions!$B$227</f>
        <v>90</v>
      </c>
      <c r="D97" s="119" t="s">
        <v>66</v>
      </c>
      <c r="E97" s="116">
        <f>E85*C94</f>
        <v>1202.5</v>
      </c>
      <c r="F97" s="119" t="s">
        <v>6</v>
      </c>
      <c r="G97" s="116"/>
      <c r="H97" s="116"/>
      <c r="I97" s="20">
        <f>A97*C97*E97</f>
        <v>16233.750000000002</v>
      </c>
      <c r="K97" s="117">
        <f>N78*O79*Assumptions!$C$227</f>
        <v>0.30000000000000004</v>
      </c>
      <c r="L97" s="95" t="str">
        <f>Assumptions!$A$227</f>
        <v>3 Bed House</v>
      </c>
      <c r="M97" s="125">
        <f>Assumptions!$B$227</f>
        <v>90</v>
      </c>
      <c r="N97" s="119" t="s">
        <v>66</v>
      </c>
      <c r="O97" s="116">
        <f>O85*M94</f>
        <v>1430</v>
      </c>
      <c r="P97" s="119" t="s">
        <v>6</v>
      </c>
      <c r="Q97" s="116"/>
      <c r="R97" s="116"/>
      <c r="S97" s="20">
        <f>K97*M97*O97</f>
        <v>38610.000000000007</v>
      </c>
      <c r="AD97" s="88"/>
    </row>
    <row r="98" spans="1:30" ht="11.1" customHeight="1" x14ac:dyDescent="0.25">
      <c r="A98" s="126"/>
      <c r="B98" s="114"/>
      <c r="C98" s="127"/>
      <c r="D98" s="122"/>
      <c r="E98" s="114"/>
      <c r="F98" s="122"/>
      <c r="G98" s="114"/>
      <c r="H98" s="114"/>
      <c r="I98" s="27"/>
      <c r="K98" s="126"/>
      <c r="L98" s="114"/>
      <c r="M98" s="127"/>
      <c r="N98" s="122"/>
      <c r="O98" s="114"/>
      <c r="P98" s="122"/>
      <c r="Q98" s="114"/>
      <c r="R98" s="114"/>
      <c r="S98" s="27"/>
      <c r="AD98" s="88"/>
    </row>
    <row r="99" spans="1:30" ht="11.1" customHeight="1" x14ac:dyDescent="0.25">
      <c r="A99" s="91" t="str">
        <f>Assumptions!$F$12</f>
        <v>Afford/Social Rent</v>
      </c>
      <c r="B99" s="91"/>
      <c r="C99" s="107">
        <f>Assumptions!$F$18</f>
        <v>0.48</v>
      </c>
      <c r="D99" s="119" t="s">
        <v>63</v>
      </c>
      <c r="E99" s="116"/>
      <c r="F99" s="119"/>
      <c r="G99" s="116"/>
      <c r="H99" s="116"/>
      <c r="I99" s="23"/>
      <c r="K99" s="91" t="str">
        <f>Assumptions!$F$12</f>
        <v>Afford/Social Rent</v>
      </c>
      <c r="L99" s="91"/>
      <c r="M99" s="107">
        <f>Assumptions!$F$18</f>
        <v>0.48</v>
      </c>
      <c r="N99" s="119" t="s">
        <v>63</v>
      </c>
      <c r="O99" s="116"/>
      <c r="P99" s="119"/>
      <c r="Q99" s="116"/>
      <c r="R99" s="116"/>
      <c r="S99" s="23"/>
      <c r="AD99" s="88"/>
    </row>
    <row r="100" spans="1:30" ht="11.1" customHeight="1" x14ac:dyDescent="0.25">
      <c r="A100" s="117">
        <f>D78*G79*Assumptions!$C$230</f>
        <v>0</v>
      </c>
      <c r="B100" s="95" t="str">
        <f>Assumptions!$A$230</f>
        <v>Apartments</v>
      </c>
      <c r="C100" s="125">
        <f>Assumptions!$B$230</f>
        <v>0</v>
      </c>
      <c r="D100" s="119" t="s">
        <v>66</v>
      </c>
      <c r="E100" s="116">
        <f>E83*C99</f>
        <v>840</v>
      </c>
      <c r="F100" s="119" t="s">
        <v>6</v>
      </c>
      <c r="G100" s="116"/>
      <c r="H100" s="116"/>
      <c r="I100" s="20">
        <f>A100*C100*E100</f>
        <v>0</v>
      </c>
      <c r="K100" s="117">
        <f>N78*Q79*Assumptions!$C$230</f>
        <v>0</v>
      </c>
      <c r="L100" s="95" t="str">
        <f>Assumptions!$A$230</f>
        <v>Apartments</v>
      </c>
      <c r="M100" s="125">
        <f>Assumptions!$B$230</f>
        <v>0</v>
      </c>
      <c r="N100" s="119" t="s">
        <v>66</v>
      </c>
      <c r="O100" s="116">
        <f>O83*M99</f>
        <v>888</v>
      </c>
      <c r="P100" s="119" t="s">
        <v>6</v>
      </c>
      <c r="Q100" s="116"/>
      <c r="R100" s="116"/>
      <c r="S100" s="20">
        <f>K100*M100*O100</f>
        <v>0</v>
      </c>
      <c r="AD100" s="88"/>
    </row>
    <row r="101" spans="1:30" ht="11.1" customHeight="1" x14ac:dyDescent="0.25">
      <c r="A101" s="117">
        <f>D78*G79*Assumptions!$C$231</f>
        <v>2.8000000000000003</v>
      </c>
      <c r="B101" s="95" t="str">
        <f>Assumptions!$A$231</f>
        <v>2 Bed house</v>
      </c>
      <c r="C101" s="125">
        <f>Assumptions!$B$231</f>
        <v>75</v>
      </c>
      <c r="D101" s="119" t="s">
        <v>66</v>
      </c>
      <c r="E101" s="116">
        <f>E84*C99</f>
        <v>912</v>
      </c>
      <c r="F101" s="119" t="s">
        <v>6</v>
      </c>
      <c r="G101" s="116"/>
      <c r="H101" s="116"/>
      <c r="I101" s="20">
        <f>A101*C101*E101</f>
        <v>191520.00000000003</v>
      </c>
      <c r="K101" s="117">
        <f>N78*Q79*Assumptions!$C$231</f>
        <v>5.6000000000000005</v>
      </c>
      <c r="L101" s="95" t="str">
        <f>Assumptions!$A$231</f>
        <v>2 Bed house</v>
      </c>
      <c r="M101" s="125">
        <f>Assumptions!$B$231</f>
        <v>75</v>
      </c>
      <c r="N101" s="119" t="s">
        <v>66</v>
      </c>
      <c r="O101" s="116">
        <f>O84*M99</f>
        <v>1080</v>
      </c>
      <c r="P101" s="119" t="s">
        <v>6</v>
      </c>
      <c r="Q101" s="116"/>
      <c r="R101" s="116"/>
      <c r="S101" s="20">
        <f>K101*M101*O101</f>
        <v>453600.00000000006</v>
      </c>
      <c r="AD101" s="88"/>
    </row>
    <row r="102" spans="1:30" ht="11.1" customHeight="1" x14ac:dyDescent="0.25">
      <c r="A102" s="117">
        <f>D78*G79*Assumptions!$C$232</f>
        <v>0.70000000000000007</v>
      </c>
      <c r="B102" s="95" t="str">
        <f>Assumptions!$A$232</f>
        <v>3 Bed House</v>
      </c>
      <c r="C102" s="125">
        <f>Assumptions!$B$232</f>
        <v>90</v>
      </c>
      <c r="D102" s="119" t="s">
        <v>66</v>
      </c>
      <c r="E102" s="116">
        <f>E85*C99</f>
        <v>888</v>
      </c>
      <c r="F102" s="119" t="s">
        <v>6</v>
      </c>
      <c r="G102" s="116"/>
      <c r="H102" s="116"/>
      <c r="I102" s="20">
        <f>A102*C102*E102</f>
        <v>55944.000000000007</v>
      </c>
      <c r="K102" s="117">
        <f>N78*Q79*Assumptions!$C$232</f>
        <v>1.4000000000000001</v>
      </c>
      <c r="L102" s="95" t="str">
        <f>Assumptions!$A$232</f>
        <v>3 Bed House</v>
      </c>
      <c r="M102" s="125">
        <f>Assumptions!$B$232</f>
        <v>90</v>
      </c>
      <c r="N102" s="119" t="s">
        <v>66</v>
      </c>
      <c r="O102" s="116">
        <f>O85*M99</f>
        <v>1056</v>
      </c>
      <c r="P102" s="119" t="s">
        <v>6</v>
      </c>
      <c r="Q102" s="116"/>
      <c r="R102" s="116"/>
      <c r="S102" s="20">
        <f>K102*M102*O102</f>
        <v>133056.00000000003</v>
      </c>
      <c r="AD102" s="88"/>
    </row>
    <row r="103" spans="1:30" ht="11.1" customHeight="1" x14ac:dyDescent="0.25">
      <c r="A103" s="129">
        <f>SUM(A83:A102)</f>
        <v>100</v>
      </c>
      <c r="B103" s="122" t="s">
        <v>67</v>
      </c>
      <c r="C103" s="114"/>
      <c r="D103" s="114"/>
      <c r="E103" s="114"/>
      <c r="F103" s="114"/>
      <c r="G103" s="114"/>
      <c r="H103" s="114"/>
      <c r="I103" s="22"/>
      <c r="K103" s="129">
        <f>SUM(K83:K102)</f>
        <v>100</v>
      </c>
      <c r="L103" s="122" t="s">
        <v>67</v>
      </c>
      <c r="M103" s="114"/>
      <c r="N103" s="114"/>
      <c r="O103" s="114"/>
      <c r="P103" s="114"/>
      <c r="Q103" s="114"/>
      <c r="R103" s="114"/>
      <c r="S103" s="22"/>
      <c r="AD103" s="88"/>
    </row>
    <row r="104" spans="1:30" ht="11.1" customHeight="1" x14ac:dyDescent="0.25">
      <c r="A104" s="113" t="s">
        <v>4</v>
      </c>
      <c r="B104" s="114"/>
      <c r="C104" s="114"/>
      <c r="D104" s="114"/>
      <c r="E104" s="114"/>
      <c r="F104" s="114"/>
      <c r="G104" s="114"/>
      <c r="H104" s="114"/>
      <c r="I104" s="29">
        <f>SUM(I83:I102)</f>
        <v>17087277.75</v>
      </c>
      <c r="K104" s="113" t="s">
        <v>4</v>
      </c>
      <c r="L104" s="114"/>
      <c r="M104" s="114"/>
      <c r="N104" s="114"/>
      <c r="O104" s="114"/>
      <c r="P104" s="114"/>
      <c r="Q104" s="114"/>
      <c r="R104" s="114"/>
      <c r="S104" s="29">
        <f>SUM(S83:S102)</f>
        <v>19744911</v>
      </c>
      <c r="AD104" s="88"/>
    </row>
    <row r="105" spans="1:30" ht="11.1" customHeight="1" x14ac:dyDescent="0.25">
      <c r="A105" s="88"/>
      <c r="B105" s="88"/>
      <c r="C105" s="88"/>
      <c r="D105" s="88"/>
      <c r="E105" s="88"/>
      <c r="F105" s="88"/>
      <c r="G105" s="88"/>
      <c r="H105" s="88"/>
      <c r="K105" s="88"/>
      <c r="L105" s="88"/>
      <c r="M105" s="88"/>
      <c r="N105" s="88"/>
      <c r="O105" s="88"/>
      <c r="P105" s="88"/>
      <c r="Q105" s="88"/>
      <c r="R105" s="88"/>
      <c r="AD105" s="88"/>
    </row>
    <row r="106" spans="1:30" ht="11.1" customHeight="1" x14ac:dyDescent="0.25">
      <c r="A106" s="113" t="s">
        <v>8</v>
      </c>
      <c r="B106" s="114"/>
      <c r="C106" s="114"/>
      <c r="D106" s="114"/>
      <c r="E106" s="114"/>
      <c r="F106" s="114"/>
      <c r="G106" s="114"/>
      <c r="H106" s="114"/>
      <c r="I106" s="27"/>
      <c r="K106" s="113" t="s">
        <v>8</v>
      </c>
      <c r="L106" s="114"/>
      <c r="M106" s="114"/>
      <c r="N106" s="114"/>
      <c r="O106" s="114"/>
      <c r="P106" s="114"/>
      <c r="Q106" s="114"/>
      <c r="R106" s="114"/>
      <c r="S106" s="27"/>
      <c r="AD106" s="88"/>
    </row>
    <row r="107" spans="1:30" ht="11.1" customHeight="1" x14ac:dyDescent="0.25">
      <c r="A107" s="90" t="s">
        <v>9</v>
      </c>
      <c r="B107" s="95" t="s">
        <v>31</v>
      </c>
      <c r="C107" s="131">
        <f>A83</f>
        <v>0</v>
      </c>
      <c r="D107" s="119" t="s">
        <v>68</v>
      </c>
      <c r="E107" s="132">
        <f>(Assumptions!$D$181+((Assumptions!$D$178-Assumptions!$D$181)*(Assumptions!$D$184)))/Assumptions!$A$215</f>
        <v>5007.232698473018</v>
      </c>
      <c r="F107" s="119" t="s">
        <v>69</v>
      </c>
      <c r="G107" s="116"/>
      <c r="H107" s="116"/>
      <c r="I107" s="20">
        <f>C107*E107</f>
        <v>0</v>
      </c>
      <c r="K107" s="90" t="s">
        <v>9</v>
      </c>
      <c r="L107" s="95" t="s">
        <v>31</v>
      </c>
      <c r="M107" s="131">
        <f>K83</f>
        <v>0</v>
      </c>
      <c r="N107" s="119" t="s">
        <v>68</v>
      </c>
      <c r="O107" s="132">
        <f>(Assumptions!$D$181+((Assumptions!$E$178-Assumptions!$D$181)*(Assumptions!$D$184)))/Assumptions!$A$215</f>
        <v>9154.2021007476087</v>
      </c>
      <c r="P107" s="119" t="s">
        <v>69</v>
      </c>
      <c r="Q107" s="116"/>
      <c r="R107" s="116"/>
      <c r="S107" s="20">
        <f>M107*O107</f>
        <v>0</v>
      </c>
      <c r="AD107" s="88"/>
    </row>
    <row r="108" spans="1:30" ht="11.1" customHeight="1" x14ac:dyDescent="0.25">
      <c r="A108" s="91"/>
      <c r="B108" s="95" t="s">
        <v>70</v>
      </c>
      <c r="C108" s="131">
        <f>A84</f>
        <v>28.5</v>
      </c>
      <c r="D108" s="119" t="s">
        <v>68</v>
      </c>
      <c r="E108" s="132">
        <f>(Assumptions!$D$181+((Assumptions!$D$178-Assumptions!$D$181)*(Assumptions!$D$184)))/Assumptions!$B$215</f>
        <v>12518.081746182545</v>
      </c>
      <c r="F108" s="119" t="s">
        <v>69</v>
      </c>
      <c r="G108" s="116"/>
      <c r="H108" s="116"/>
      <c r="I108" s="20">
        <f>C108*E108</f>
        <v>356765.32976620254</v>
      </c>
      <c r="K108" s="91"/>
      <c r="L108" s="95" t="s">
        <v>70</v>
      </c>
      <c r="M108" s="131">
        <f>K84</f>
        <v>27</v>
      </c>
      <c r="N108" s="119" t="s">
        <v>68</v>
      </c>
      <c r="O108" s="132">
        <f>(Assumptions!$D$181+((Assumptions!$E$178-Assumptions!$D$181)*(Assumptions!$D$184)))/Assumptions!$B$215</f>
        <v>22885.505251869021</v>
      </c>
      <c r="P108" s="119" t="s">
        <v>69</v>
      </c>
      <c r="Q108" s="116"/>
      <c r="R108" s="116"/>
      <c r="S108" s="20">
        <f>M108*O108</f>
        <v>617908.64180046355</v>
      </c>
      <c r="AD108" s="88"/>
    </row>
    <row r="109" spans="1:30" ht="11.1" customHeight="1" x14ac:dyDescent="0.25">
      <c r="A109" s="91"/>
      <c r="B109" s="95" t="s">
        <v>65</v>
      </c>
      <c r="C109" s="131">
        <f>A85</f>
        <v>42.75</v>
      </c>
      <c r="D109" s="119" t="s">
        <v>68</v>
      </c>
      <c r="E109" s="132">
        <f>(Assumptions!$D$181+((Assumptions!$D$178-Assumptions!$D$181)*(Assumptions!$D$184)))/Assumptions!$C$215</f>
        <v>14306.379138494336</v>
      </c>
      <c r="F109" s="119" t="s">
        <v>69</v>
      </c>
      <c r="G109" s="116"/>
      <c r="H109" s="116"/>
      <c r="I109" s="20">
        <f>C109*E109</f>
        <v>611597.70817063283</v>
      </c>
      <c r="K109" s="91"/>
      <c r="L109" s="95" t="s">
        <v>65</v>
      </c>
      <c r="M109" s="131">
        <f>K85</f>
        <v>40.5</v>
      </c>
      <c r="N109" s="119" t="s">
        <v>68</v>
      </c>
      <c r="O109" s="132">
        <f>(Assumptions!$D$181+((Assumptions!$E$178-Assumptions!$D$181)*(Assumptions!$D$184)))/Assumptions!$C$215</f>
        <v>26154.863144993167</v>
      </c>
      <c r="P109" s="119" t="s">
        <v>69</v>
      </c>
      <c r="Q109" s="116"/>
      <c r="R109" s="116"/>
      <c r="S109" s="20">
        <f>M109*O109</f>
        <v>1059271.9573722233</v>
      </c>
      <c r="AD109" s="88"/>
    </row>
    <row r="110" spans="1:30" ht="11.1" customHeight="1" x14ac:dyDescent="0.25">
      <c r="A110" s="91"/>
      <c r="B110" s="95" t="s">
        <v>71</v>
      </c>
      <c r="C110" s="131">
        <f>A86</f>
        <v>19</v>
      </c>
      <c r="D110" s="119" t="s">
        <v>68</v>
      </c>
      <c r="E110" s="132">
        <f>(Assumptions!$D$181+((Assumptions!$D$178-Assumptions!$D$181)*(Assumptions!$D$184)))/Assumptions!$D$215</f>
        <v>20028.930793892072</v>
      </c>
      <c r="F110" s="119" t="s">
        <v>69</v>
      </c>
      <c r="G110" s="116"/>
      <c r="H110" s="116"/>
      <c r="I110" s="20">
        <f>C110*E110</f>
        <v>380549.68508394936</v>
      </c>
      <c r="K110" s="91"/>
      <c r="L110" s="95" t="s">
        <v>71</v>
      </c>
      <c r="M110" s="131">
        <f>K86</f>
        <v>18</v>
      </c>
      <c r="N110" s="119" t="s">
        <v>68</v>
      </c>
      <c r="O110" s="132">
        <f>(Assumptions!$D$181+((Assumptions!$E$178-Assumptions!$D$181)*(Assumptions!$D$184)))/Assumptions!$D$215</f>
        <v>36616.808402990435</v>
      </c>
      <c r="P110" s="119" t="s">
        <v>69</v>
      </c>
      <c r="Q110" s="116"/>
      <c r="R110" s="116"/>
      <c r="S110" s="20">
        <f>M110*O110</f>
        <v>659102.55125382787</v>
      </c>
      <c r="AD110" s="88"/>
    </row>
    <row r="111" spans="1:30" ht="11.1" customHeight="1" x14ac:dyDescent="0.25">
      <c r="A111" s="111"/>
      <c r="B111" s="95" t="s">
        <v>72</v>
      </c>
      <c r="C111" s="131">
        <f>A87</f>
        <v>4.75</v>
      </c>
      <c r="D111" s="119" t="s">
        <v>68</v>
      </c>
      <c r="E111" s="132">
        <f>(Assumptions!$D$181+((Assumptions!$D$178-Assumptions!$D$181)*(Assumptions!$D$184)))/Assumptions!$E$215</f>
        <v>25036.163492365089</v>
      </c>
      <c r="F111" s="119" t="s">
        <v>69</v>
      </c>
      <c r="G111" s="133" t="s">
        <v>94</v>
      </c>
      <c r="H111" s="134">
        <f>SUM(I107:I111)</f>
        <v>1467834.4996095188</v>
      </c>
      <c r="I111" s="20">
        <f>C111*E111</f>
        <v>118921.77658873417</v>
      </c>
      <c r="K111" s="111"/>
      <c r="L111" s="95" t="s">
        <v>72</v>
      </c>
      <c r="M111" s="131">
        <f>K87</f>
        <v>4.5</v>
      </c>
      <c r="N111" s="119" t="s">
        <v>68</v>
      </c>
      <c r="O111" s="132">
        <f>(Assumptions!$D$181+((Assumptions!$E$178-Assumptions!$D$181)*(Assumptions!$D$184)))/Assumptions!$E$215</f>
        <v>45771.010503738042</v>
      </c>
      <c r="P111" s="119" t="s">
        <v>69</v>
      </c>
      <c r="Q111" s="133" t="s">
        <v>94</v>
      </c>
      <c r="R111" s="134">
        <f>SUM(S107:S111)</f>
        <v>2542252.6976933358</v>
      </c>
      <c r="S111" s="20">
        <f>M111*O111</f>
        <v>205969.5472668212</v>
      </c>
      <c r="AD111" s="88"/>
    </row>
    <row r="112" spans="1:30" ht="11.1" customHeight="1" x14ac:dyDescent="0.25">
      <c r="A112" s="91" t="s">
        <v>73</v>
      </c>
      <c r="B112" s="91"/>
      <c r="C112" s="116"/>
      <c r="D112" s="135"/>
      <c r="E112" s="136">
        <f>IF(H111&lt;250000,1%,IF(H111&lt;500000,3%,IF(H111&gt;500000,4%)))</f>
        <v>0.04</v>
      </c>
      <c r="F112" s="119"/>
      <c r="G112" s="116"/>
      <c r="H112" s="116"/>
      <c r="I112" s="20">
        <f>SUM(I107:I111)*E112</f>
        <v>58713.37998438075</v>
      </c>
      <c r="K112" s="91" t="s">
        <v>73</v>
      </c>
      <c r="L112" s="91"/>
      <c r="M112" s="116"/>
      <c r="N112" s="135"/>
      <c r="O112" s="136">
        <f>IF(R111&lt;250000,1%,IF(R111&lt;500000,3%,IF(R111&gt;500000,4%)))</f>
        <v>0.04</v>
      </c>
      <c r="P112" s="119"/>
      <c r="Q112" s="116"/>
      <c r="R112" s="116"/>
      <c r="S112" s="20">
        <f>SUM(S107:S111)*O112</f>
        <v>101690.10790773343</v>
      </c>
      <c r="AD112" s="88"/>
    </row>
    <row r="113" spans="1:30" ht="11.1" customHeight="1" x14ac:dyDescent="0.25">
      <c r="A113" s="12" t="s">
        <v>10</v>
      </c>
      <c r="B113" s="13"/>
      <c r="C113" s="13"/>
      <c r="D113" s="21"/>
      <c r="E113" s="13"/>
      <c r="F113" s="21"/>
      <c r="G113" s="13"/>
      <c r="H113" s="13"/>
      <c r="I113" s="27"/>
      <c r="K113" s="12" t="s">
        <v>10</v>
      </c>
      <c r="L113" s="13"/>
      <c r="M113" s="13"/>
      <c r="N113" s="21"/>
      <c r="O113" s="13"/>
      <c r="P113" s="21"/>
      <c r="Q113" s="13"/>
      <c r="R113" s="13"/>
      <c r="S113" s="27"/>
      <c r="AD113" s="88"/>
    </row>
    <row r="114" spans="1:30" ht="11.1" customHeight="1" x14ac:dyDescent="0.25">
      <c r="A114" s="16"/>
      <c r="B114" s="17" t="str">
        <f>Assumptions!$F$22</f>
        <v>Apartments</v>
      </c>
      <c r="C114" s="120">
        <f>Assumptions!$G$22*Assumptions!$D$22</f>
        <v>1759.4999999999998</v>
      </c>
      <c r="D114" s="19" t="s">
        <v>6</v>
      </c>
      <c r="E114" s="15"/>
      <c r="F114" s="79" t="s">
        <v>125</v>
      </c>
      <c r="G114" s="78"/>
      <c r="H114" s="19"/>
      <c r="I114" s="20">
        <f>(A83*C83*C114)+(A84*C84*C115)+(A85*C85*C116)+(A86*C86*C117)+(A87*C87*C118)</f>
        <v>9372510</v>
      </c>
      <c r="K114" s="16"/>
      <c r="L114" s="17" t="str">
        <f>Assumptions!$F$22</f>
        <v>Apartments</v>
      </c>
      <c r="M114" s="120">
        <f>Assumptions!$G$22*Assumptions!$D$22</f>
        <v>1759.4999999999998</v>
      </c>
      <c r="N114" s="19" t="s">
        <v>6</v>
      </c>
      <c r="O114" s="15"/>
      <c r="P114" s="79" t="s">
        <v>125</v>
      </c>
      <c r="Q114" s="78"/>
      <c r="R114" s="19"/>
      <c r="S114" s="20">
        <f>(K83*M83*M114)+(K84*M84*M115)+(K85*M85*M116)+(K86*M86*M117)+(K87*M87*M118)</f>
        <v>8879220</v>
      </c>
      <c r="AD114" s="88"/>
    </row>
    <row r="115" spans="1:30" ht="11.1" customHeight="1" x14ac:dyDescent="0.25">
      <c r="A115" s="16"/>
      <c r="B115" s="17" t="str">
        <f>Assumptions!$F$23</f>
        <v>2 bed houses</v>
      </c>
      <c r="C115" s="7">
        <f>Assumptions!$G$23</f>
        <v>1044</v>
      </c>
      <c r="D115" s="19" t="s">
        <v>6</v>
      </c>
      <c r="E115" s="15"/>
      <c r="F115" s="79"/>
      <c r="G115" s="15"/>
      <c r="H115" s="15"/>
      <c r="I115" s="20"/>
      <c r="K115" s="16"/>
      <c r="L115" s="17" t="str">
        <f>Assumptions!$F$23</f>
        <v>2 bed houses</v>
      </c>
      <c r="M115" s="7">
        <f>Assumptions!$G$23</f>
        <v>1044</v>
      </c>
      <c r="N115" s="19" t="s">
        <v>6</v>
      </c>
      <c r="O115" s="15"/>
      <c r="P115" s="79"/>
      <c r="Q115" s="15"/>
      <c r="R115" s="15"/>
      <c r="S115" s="20"/>
      <c r="AD115" s="88"/>
    </row>
    <row r="116" spans="1:30" ht="11.1" customHeight="1" x14ac:dyDescent="0.25">
      <c r="A116" s="16"/>
      <c r="B116" s="17" t="str">
        <f>Assumptions!$F$24</f>
        <v>3 Bed houses</v>
      </c>
      <c r="C116" s="7">
        <f>Assumptions!$G$24</f>
        <v>1044</v>
      </c>
      <c r="D116" s="19" t="s">
        <v>6</v>
      </c>
      <c r="E116" s="15"/>
      <c r="F116" s="79" t="s">
        <v>126</v>
      </c>
      <c r="G116" s="15"/>
      <c r="H116" s="15"/>
      <c r="I116" s="20">
        <f>(A90*C90*Assumptions!$D$220)+(A91*C91*Assumptions!$D$221)+(A92*C92*Assumptions!$D$222)+(A95*C95*Assumptions!$D$225)+(A96*C96*Assumptions!$D$226)+(A97*C97*Assumptions!$D$227)+(A100*C100*Assumptions!$D$230)+(A101*C101*Assumptions!$D$231)+(A102*C102*Assumptions!$D$232)</f>
        <v>407160.00000000006</v>
      </c>
      <c r="K116" s="16"/>
      <c r="L116" s="17" t="str">
        <f>Assumptions!$F$24</f>
        <v>3 Bed houses</v>
      </c>
      <c r="M116" s="7">
        <f>Assumptions!$G$24</f>
        <v>1044</v>
      </c>
      <c r="N116" s="19" t="s">
        <v>6</v>
      </c>
      <c r="O116" s="15"/>
      <c r="P116" s="79" t="s">
        <v>126</v>
      </c>
      <c r="Q116" s="15"/>
      <c r="R116" s="15"/>
      <c r="S116" s="20">
        <f>(K90*M90*Assumptions!$D$220)+(K91*M91*Assumptions!$D$221)+(K92*M92*Assumptions!$D$222)+(K95*M95*Assumptions!$D$225)+(K96*M96*Assumptions!$D$226)+(K97*M97*Assumptions!$D$227)+(K100*M100*Assumptions!$D$230)+(K101*M101*Assumptions!$D$231)+(K102*M102*Assumptions!$D$232)</f>
        <v>814320.00000000012</v>
      </c>
      <c r="AD116" s="88"/>
    </row>
    <row r="117" spans="1:30" ht="11.1" customHeight="1" x14ac:dyDescent="0.25">
      <c r="A117" s="16"/>
      <c r="B117" s="17" t="str">
        <f>Assumptions!$F$25</f>
        <v>4 bed houses</v>
      </c>
      <c r="C117" s="7">
        <f>Assumptions!$G$25</f>
        <v>1044</v>
      </c>
      <c r="D117" s="19" t="s">
        <v>6</v>
      </c>
      <c r="E117" s="15"/>
      <c r="F117" s="19"/>
      <c r="G117" s="15"/>
      <c r="H117" s="15"/>
      <c r="I117" s="20"/>
      <c r="K117" s="16"/>
      <c r="L117" s="17" t="str">
        <f>Assumptions!$F$25</f>
        <v>4 bed houses</v>
      </c>
      <c r="M117" s="7">
        <f>Assumptions!$G$25</f>
        <v>1044</v>
      </c>
      <c r="N117" s="19" t="s">
        <v>6</v>
      </c>
      <c r="O117" s="15"/>
      <c r="P117" s="19"/>
      <c r="Q117" s="15"/>
      <c r="R117" s="15"/>
      <c r="S117" s="20"/>
      <c r="AD117" s="88"/>
    </row>
    <row r="118" spans="1:30" ht="11.1" customHeight="1" x14ac:dyDescent="0.25">
      <c r="A118" s="16"/>
      <c r="B118" s="17" t="str">
        <f>Assumptions!$F$26</f>
        <v>5 bed house</v>
      </c>
      <c r="C118" s="7">
        <f>Assumptions!$G$26</f>
        <v>1044</v>
      </c>
      <c r="D118" s="19" t="s">
        <v>6</v>
      </c>
      <c r="E118" s="15"/>
      <c r="F118" s="19"/>
      <c r="G118" s="15"/>
      <c r="H118" s="15"/>
      <c r="I118" s="20"/>
      <c r="K118" s="16"/>
      <c r="L118" s="17" t="str">
        <f>Assumptions!$F$26</f>
        <v>5 bed house</v>
      </c>
      <c r="M118" s="7">
        <f>Assumptions!$G$26</f>
        <v>1044</v>
      </c>
      <c r="N118" s="19" t="s">
        <v>6</v>
      </c>
      <c r="O118" s="15"/>
      <c r="P118" s="19"/>
      <c r="Q118" s="15"/>
      <c r="R118" s="15"/>
      <c r="S118" s="20"/>
      <c r="AD118" s="88"/>
    </row>
    <row r="119" spans="1:30" ht="11.1" customHeight="1" x14ac:dyDescent="0.25">
      <c r="A119" s="25"/>
      <c r="B119" s="13"/>
      <c r="C119" s="33"/>
      <c r="D119" s="21"/>
      <c r="E119" s="13"/>
      <c r="F119" s="21"/>
      <c r="G119" s="13"/>
      <c r="H119" s="13"/>
      <c r="I119" s="27"/>
      <c r="K119" s="25"/>
      <c r="L119" s="13"/>
      <c r="M119" s="33"/>
      <c r="N119" s="21"/>
      <c r="O119" s="13"/>
      <c r="P119" s="21"/>
      <c r="Q119" s="13"/>
      <c r="R119" s="13"/>
      <c r="S119" s="27"/>
      <c r="AD119" s="88"/>
    </row>
    <row r="120" spans="1:30" ht="11.1" customHeight="1" x14ac:dyDescent="0.25">
      <c r="A120" s="6" t="s">
        <v>100</v>
      </c>
      <c r="B120" s="1"/>
      <c r="E120" s="40"/>
      <c r="F120" s="19"/>
      <c r="I120" s="20">
        <f>SUM((A90*E107)+(A91*E108)+(A92*E109)+(A95*E107)+(A96*E108)+(A97*E109)+(A100*E107)+(A101*E108)+(A102*E109))*Assumptions!$D$211</f>
        <v>64378.706123224518</v>
      </c>
      <c r="K120" s="6" t="s">
        <v>100</v>
      </c>
      <c r="L120" s="1"/>
      <c r="O120" s="40"/>
      <c r="P120" s="19"/>
      <c r="S120" s="20">
        <f>SUM((K90*O107)+(K91*O108)+(K92*O109)+(K95*O107)+(K96*O108)+(K97*O109)+(K100*O107)+(K101*O108)+(K102*O109))*Assumptions!$D$211</f>
        <v>235393.76830493851</v>
      </c>
      <c r="AD120" s="88"/>
    </row>
    <row r="121" spans="1:30" ht="11.1" customHeight="1" x14ac:dyDescent="0.25">
      <c r="A121" s="6" t="s">
        <v>87</v>
      </c>
      <c r="B121" s="6"/>
      <c r="C121" s="15"/>
      <c r="D121" s="15"/>
      <c r="E121" s="58">
        <f>Assumptions!$E$41</f>
        <v>0.08</v>
      </c>
      <c r="F121" s="19" t="s">
        <v>13</v>
      </c>
      <c r="G121" s="15"/>
      <c r="H121" s="15"/>
      <c r="I121" s="20">
        <f>SUM(I114:I118)*E121</f>
        <v>782373.6</v>
      </c>
      <c r="K121" s="6" t="s">
        <v>87</v>
      </c>
      <c r="L121" s="6"/>
      <c r="M121" s="15"/>
      <c r="N121" s="15"/>
      <c r="O121" s="58">
        <f>Assumptions!$E$41</f>
        <v>0.08</v>
      </c>
      <c r="P121" s="19" t="s">
        <v>13</v>
      </c>
      <c r="Q121" s="15"/>
      <c r="R121" s="15"/>
      <c r="S121" s="20">
        <f>SUM(S114:S118)*O121</f>
        <v>775483.20000000007</v>
      </c>
      <c r="AD121" s="88"/>
    </row>
    <row r="122" spans="1:30" ht="11.1" customHeight="1" x14ac:dyDescent="0.25">
      <c r="A122" s="6" t="s">
        <v>14</v>
      </c>
      <c r="B122" s="6"/>
      <c r="C122" s="15"/>
      <c r="D122" s="15"/>
      <c r="E122" s="58">
        <f>Assumptions!$E$42</f>
        <v>5.0000000000000001E-3</v>
      </c>
      <c r="F122" s="19" t="s">
        <v>15</v>
      </c>
      <c r="G122" s="15"/>
      <c r="H122" s="15"/>
      <c r="I122" s="20">
        <f>I104*E122</f>
        <v>85436.388749999998</v>
      </c>
      <c r="K122" s="6" t="s">
        <v>14</v>
      </c>
      <c r="L122" s="6"/>
      <c r="M122" s="15"/>
      <c r="N122" s="15"/>
      <c r="O122" s="58">
        <f>Assumptions!$E$42</f>
        <v>5.0000000000000001E-3</v>
      </c>
      <c r="P122" s="19" t="s">
        <v>15</v>
      </c>
      <c r="Q122" s="15"/>
      <c r="R122" s="15"/>
      <c r="S122" s="20">
        <f>S104*O122</f>
        <v>98724.555000000008</v>
      </c>
      <c r="AD122" s="88"/>
    </row>
    <row r="123" spans="1:30" ht="11.1" customHeight="1" x14ac:dyDescent="0.25">
      <c r="A123" s="6" t="s">
        <v>16</v>
      </c>
      <c r="B123" s="6"/>
      <c r="C123" s="15"/>
      <c r="D123" s="15"/>
      <c r="E123" s="58">
        <f>Assumptions!$E$43</f>
        <v>1.0999999999999999E-2</v>
      </c>
      <c r="F123" s="19" t="s">
        <v>13</v>
      </c>
      <c r="G123" s="15"/>
      <c r="H123" s="15"/>
      <c r="I123" s="20">
        <f>SUM(I114:I118)*E123</f>
        <v>107576.37</v>
      </c>
      <c r="K123" s="6" t="s">
        <v>16</v>
      </c>
      <c r="L123" s="6"/>
      <c r="M123" s="15"/>
      <c r="N123" s="15"/>
      <c r="O123" s="58">
        <f>Assumptions!$E$43</f>
        <v>1.0999999999999999E-2</v>
      </c>
      <c r="P123" s="19" t="s">
        <v>13</v>
      </c>
      <c r="Q123" s="15"/>
      <c r="R123" s="15"/>
      <c r="S123" s="20">
        <f>SUM(S114:S118)*O123</f>
        <v>106628.93999999999</v>
      </c>
      <c r="AD123" s="88"/>
    </row>
    <row r="124" spans="1:30" ht="11.1" customHeight="1" x14ac:dyDescent="0.25">
      <c r="A124" s="6" t="s">
        <v>17</v>
      </c>
      <c r="B124" s="6"/>
      <c r="C124" s="15"/>
      <c r="D124" s="15"/>
      <c r="E124" s="58">
        <f>Assumptions!$E$44</f>
        <v>0.02</v>
      </c>
      <c r="F124" s="19" t="s">
        <v>45</v>
      </c>
      <c r="G124" s="15"/>
      <c r="H124" s="15"/>
      <c r="I124" s="20">
        <f>SUM(I83:I87)*E124</f>
        <v>333592.5</v>
      </c>
      <c r="K124" s="6" t="s">
        <v>17</v>
      </c>
      <c r="L124" s="6"/>
      <c r="M124" s="15"/>
      <c r="N124" s="15"/>
      <c r="O124" s="58">
        <f>Assumptions!$E$44</f>
        <v>0.02</v>
      </c>
      <c r="P124" s="19" t="s">
        <v>45</v>
      </c>
      <c r="Q124" s="15"/>
      <c r="R124" s="15"/>
      <c r="S124" s="20">
        <f>SUM(S83:S87)*O124</f>
        <v>375570</v>
      </c>
      <c r="AD124" s="88"/>
    </row>
    <row r="125" spans="1:30" ht="11.1" customHeight="1" x14ac:dyDescent="0.25">
      <c r="A125" s="6" t="s">
        <v>18</v>
      </c>
      <c r="B125" s="6"/>
      <c r="C125" s="34"/>
      <c r="D125" s="15"/>
      <c r="E125" s="58">
        <f>Assumptions!$E$45</f>
        <v>0.05</v>
      </c>
      <c r="F125" s="19" t="s">
        <v>13</v>
      </c>
      <c r="G125" s="15"/>
      <c r="H125" s="15"/>
      <c r="I125" s="20">
        <f>SUM(I114:I120)*E125</f>
        <v>492202.43530616129</v>
      </c>
      <c r="K125" s="6" t="s">
        <v>18</v>
      </c>
      <c r="L125" s="6"/>
      <c r="M125" s="34"/>
      <c r="N125" s="15"/>
      <c r="O125" s="58">
        <f>Assumptions!$E$45</f>
        <v>0.05</v>
      </c>
      <c r="P125" s="19" t="s">
        <v>13</v>
      </c>
      <c r="Q125" s="15"/>
      <c r="R125" s="15"/>
      <c r="S125" s="20">
        <f>SUM(S114:S120)*O125</f>
        <v>496446.68841524696</v>
      </c>
      <c r="AD125" s="88"/>
    </row>
    <row r="126" spans="1:30" ht="11.1" customHeight="1" x14ac:dyDescent="0.25">
      <c r="A126" s="6" t="s">
        <v>19</v>
      </c>
      <c r="B126" s="1"/>
      <c r="E126" s="59">
        <f>Assumptions!$E$46</f>
        <v>1729</v>
      </c>
      <c r="F126" s="19" t="s">
        <v>46</v>
      </c>
      <c r="I126" s="23">
        <f>A103*E126</f>
        <v>172900</v>
      </c>
      <c r="K126" s="6" t="s">
        <v>19</v>
      </c>
      <c r="L126" s="1"/>
      <c r="O126" s="59">
        <f>Assumptions!$E$46</f>
        <v>1729</v>
      </c>
      <c r="P126" s="19" t="s">
        <v>46</v>
      </c>
      <c r="S126" s="23">
        <f>K103*O126</f>
        <v>172900</v>
      </c>
      <c r="AD126" s="88"/>
    </row>
    <row r="127" spans="1:30" ht="11.1" customHeight="1" x14ac:dyDescent="0.25">
      <c r="A127" s="6" t="s">
        <v>88</v>
      </c>
      <c r="B127" s="6"/>
      <c r="C127" s="32">
        <f>Assumptions!$C$47</f>
        <v>0.05</v>
      </c>
      <c r="D127" s="40">
        <f>Assumptions!$D$47</f>
        <v>12</v>
      </c>
      <c r="E127" s="19" t="s">
        <v>21</v>
      </c>
      <c r="F127" s="15"/>
      <c r="G127" s="40">
        <f>Assumptions!$G$47</f>
        <v>6</v>
      </c>
      <c r="H127" s="19" t="s">
        <v>79</v>
      </c>
      <c r="I127" s="20">
        <f>(((SUM(I107:I112)*POWER((1+C127/12),((D127+G127)/12)*12))-SUM(I107:I112))      +           ((((SUM(I114:I126)*POWER((1+C127/12),((D127+G127)/12)*12))-SUM(I114:I126))*0.5)))</f>
        <v>577867.65906223143</v>
      </c>
      <c r="K127" s="6" t="s">
        <v>88</v>
      </c>
      <c r="L127" s="6"/>
      <c r="M127" s="32">
        <f>Assumptions!$C$47</f>
        <v>0.05</v>
      </c>
      <c r="N127" s="40">
        <f>Assumptions!$D$47</f>
        <v>12</v>
      </c>
      <c r="O127" s="19" t="s">
        <v>21</v>
      </c>
      <c r="P127" s="15"/>
      <c r="Q127" s="40">
        <f>Assumptions!$G$47</f>
        <v>6</v>
      </c>
      <c r="R127" s="19" t="s">
        <v>79</v>
      </c>
      <c r="S127" s="20">
        <f>(((SUM(S107:S112)*POWER((1+M127/12),((N127+Q127)/12)*12))-SUM(S107:S112))      +           ((((SUM(S114:S126)*POWER((1+M127/12),((N127+Q127)/12)*12))-SUM(S114:S126))*0.5)))</f>
        <v>670013.71103817597</v>
      </c>
      <c r="AD127" s="88"/>
    </row>
    <row r="128" spans="1:30" ht="11.1" customHeight="1" x14ac:dyDescent="0.25">
      <c r="A128" s="6" t="s">
        <v>22</v>
      </c>
      <c r="B128" s="6"/>
      <c r="C128" s="32">
        <f>Assumptions!$C$48</f>
        <v>0.01</v>
      </c>
      <c r="D128" s="19" t="s">
        <v>23</v>
      </c>
      <c r="E128" s="15"/>
      <c r="F128" s="15"/>
      <c r="G128" s="15"/>
      <c r="H128" s="15"/>
      <c r="I128" s="20">
        <f>SUM(I107:I125)*C128</f>
        <v>131717.77879773284</v>
      </c>
      <c r="K128" s="6" t="s">
        <v>22</v>
      </c>
      <c r="L128" s="6"/>
      <c r="M128" s="32">
        <f>Assumptions!$C$48</f>
        <v>0.01</v>
      </c>
      <c r="N128" s="19" t="s">
        <v>23</v>
      </c>
      <c r="O128" s="15"/>
      <c r="P128" s="15"/>
      <c r="Q128" s="15"/>
      <c r="R128" s="15"/>
      <c r="S128" s="20">
        <f>SUM(S107:S125)*M128</f>
        <v>144257.29957321254</v>
      </c>
      <c r="AD128" s="88"/>
    </row>
    <row r="129" spans="1:30" ht="11.1" customHeight="1" x14ac:dyDescent="0.25">
      <c r="A129" s="6" t="s">
        <v>24</v>
      </c>
      <c r="B129" s="6"/>
      <c r="C129" s="61" t="s">
        <v>104</v>
      </c>
      <c r="D129" s="32">
        <f>Assumptions!$D$49</f>
        <v>0.2</v>
      </c>
      <c r="E129" s="19" t="s">
        <v>25</v>
      </c>
      <c r="F129" s="61" t="s">
        <v>105</v>
      </c>
      <c r="G129" s="32">
        <f>Assumptions!$G$49</f>
        <v>0.06</v>
      </c>
      <c r="H129" s="19" t="s">
        <v>128</v>
      </c>
      <c r="I129" s="20">
        <f>SUM(I83:I87)*D129+I116*G129</f>
        <v>3360354.6</v>
      </c>
      <c r="K129" s="6" t="s">
        <v>24</v>
      </c>
      <c r="L129" s="6"/>
      <c r="M129" s="61" t="s">
        <v>104</v>
      </c>
      <c r="N129" s="32">
        <f>Assumptions!$D$49</f>
        <v>0.2</v>
      </c>
      <c r="O129" s="19" t="s">
        <v>25</v>
      </c>
      <c r="P129" s="61" t="s">
        <v>105</v>
      </c>
      <c r="Q129" s="32">
        <f>Assumptions!$G$49</f>
        <v>0.06</v>
      </c>
      <c r="R129" s="19" t="s">
        <v>128</v>
      </c>
      <c r="S129" s="20">
        <f>SUM(S83:S87)*N129+S116*Q129</f>
        <v>3804559.2</v>
      </c>
      <c r="AD129" s="88"/>
    </row>
    <row r="130" spans="1:30" ht="11.1" customHeight="1" x14ac:dyDescent="0.25">
      <c r="A130" s="13"/>
      <c r="B130" s="13"/>
      <c r="C130" s="13"/>
      <c r="D130" s="13"/>
      <c r="E130" s="13"/>
      <c r="F130" s="13"/>
      <c r="G130" s="13"/>
      <c r="H130" s="13"/>
      <c r="I130" s="27"/>
      <c r="K130" s="13"/>
      <c r="L130" s="13"/>
      <c r="M130" s="13"/>
      <c r="N130" s="13"/>
      <c r="O130" s="13"/>
      <c r="P130" s="13"/>
      <c r="Q130" s="13"/>
      <c r="R130" s="13"/>
      <c r="S130" s="27"/>
      <c r="AD130" s="88"/>
    </row>
    <row r="131" spans="1:30" ht="11.1" customHeight="1" x14ac:dyDescent="0.25">
      <c r="A131" s="12" t="s">
        <v>26</v>
      </c>
      <c r="B131" s="13"/>
      <c r="C131" s="13"/>
      <c r="D131" s="13"/>
      <c r="E131" s="13"/>
      <c r="F131" s="13"/>
      <c r="G131" s="13"/>
      <c r="H131" s="13"/>
      <c r="I131" s="29">
        <f>SUM(I107:I130)</f>
        <v>17414617.91763325</v>
      </c>
      <c r="K131" s="12" t="s">
        <v>26</v>
      </c>
      <c r="L131" s="13"/>
      <c r="M131" s="13"/>
      <c r="N131" s="13"/>
      <c r="O131" s="13"/>
      <c r="P131" s="13"/>
      <c r="Q131" s="13"/>
      <c r="R131" s="13"/>
      <c r="S131" s="29">
        <f>SUM(S107:S130)</f>
        <v>19217460.167932641</v>
      </c>
      <c r="AD131" s="88"/>
    </row>
    <row r="132" spans="1:30" ht="11.1" customHeight="1" x14ac:dyDescent="0.25">
      <c r="A132" s="15"/>
      <c r="B132" s="15"/>
      <c r="C132" s="15"/>
      <c r="D132" s="15"/>
      <c r="E132" s="15"/>
      <c r="F132" s="15"/>
      <c r="G132" s="15"/>
      <c r="H132" s="15"/>
      <c r="I132" s="35"/>
      <c r="K132" s="15"/>
      <c r="L132" s="15"/>
      <c r="M132" s="15"/>
      <c r="N132" s="15"/>
      <c r="O132" s="15"/>
      <c r="P132" s="15"/>
      <c r="Q132" s="15"/>
      <c r="R132" s="15"/>
      <c r="S132" s="35"/>
      <c r="AD132" s="88"/>
    </row>
    <row r="133" spans="1:30" ht="11.1" customHeight="1" x14ac:dyDescent="0.25">
      <c r="A133" s="36" t="s">
        <v>130</v>
      </c>
      <c r="B133" s="37"/>
      <c r="C133" s="37"/>
      <c r="D133" s="37"/>
      <c r="E133" s="37"/>
      <c r="F133" s="37"/>
      <c r="G133" s="37"/>
      <c r="H133" s="37"/>
      <c r="I133" s="38">
        <f>I104-I131</f>
        <v>-327340.16763325036</v>
      </c>
      <c r="K133" s="36" t="s">
        <v>130</v>
      </c>
      <c r="L133" s="37"/>
      <c r="M133" s="37"/>
      <c r="N133" s="37"/>
      <c r="O133" s="37"/>
      <c r="P133" s="37"/>
      <c r="Q133" s="37"/>
      <c r="R133" s="37"/>
      <c r="S133" s="38">
        <f>S104-S131</f>
        <v>527450.83206735924</v>
      </c>
      <c r="AD133" s="88"/>
    </row>
    <row r="134" spans="1:30" ht="11.1" customHeight="1" x14ac:dyDescent="0.25">
      <c r="A134" s="36" t="s">
        <v>129</v>
      </c>
      <c r="B134" s="37"/>
      <c r="C134" s="37"/>
      <c r="D134" s="37"/>
      <c r="E134" s="37"/>
      <c r="F134" s="37"/>
      <c r="G134" s="37"/>
      <c r="H134" s="37"/>
      <c r="I134" s="38">
        <f>I133/D80</f>
        <v>-36.462285450654456</v>
      </c>
      <c r="K134" s="36" t="s">
        <v>129</v>
      </c>
      <c r="L134" s="37"/>
      <c r="M134" s="37"/>
      <c r="N134" s="37"/>
      <c r="O134" s="37"/>
      <c r="P134" s="37"/>
      <c r="Q134" s="37"/>
      <c r="R134" s="37"/>
      <c r="S134" s="38">
        <f>S133/N80</f>
        <v>62.016558738078686</v>
      </c>
      <c r="AD134" s="88"/>
    </row>
    <row r="135" spans="1:30" ht="11.1" customHeight="1" x14ac:dyDescent="0.25">
      <c r="AD135" s="88"/>
    </row>
    <row r="136" spans="1:30" ht="11.1" customHeight="1" x14ac:dyDescent="0.25">
      <c r="AD136" s="88"/>
    </row>
    <row r="137" spans="1:30" ht="11.1" customHeight="1" x14ac:dyDescent="0.3">
      <c r="A137" s="2"/>
      <c r="B137" s="3"/>
      <c r="C137" s="3"/>
      <c r="D137" s="4"/>
      <c r="E137" s="3"/>
      <c r="F137" s="3"/>
      <c r="G137" s="3"/>
      <c r="H137" s="3"/>
      <c r="I137" s="3"/>
      <c r="K137" s="2"/>
      <c r="L137" s="3"/>
      <c r="M137" s="3"/>
      <c r="N137" s="4"/>
      <c r="O137" s="3"/>
      <c r="P137" s="3"/>
      <c r="Q137" s="3"/>
      <c r="R137" s="3"/>
      <c r="S137" s="3"/>
      <c r="AD137" s="88"/>
    </row>
    <row r="138" spans="1:30" ht="11.1" customHeight="1" x14ac:dyDescent="0.25">
      <c r="A138" s="2"/>
      <c r="B138" s="2"/>
      <c r="C138" s="2"/>
      <c r="D138" s="303" t="s">
        <v>54</v>
      </c>
      <c r="E138" s="303"/>
      <c r="F138" s="303"/>
      <c r="G138" s="303"/>
      <c r="H138" s="303"/>
      <c r="I138" s="303"/>
      <c r="K138" s="2"/>
      <c r="L138" s="2"/>
      <c r="M138" s="2"/>
      <c r="N138" s="303" t="s">
        <v>54</v>
      </c>
      <c r="O138" s="303"/>
      <c r="P138" s="303"/>
      <c r="Q138" s="303"/>
      <c r="R138" s="303"/>
      <c r="S138" s="303"/>
      <c r="AD138" s="88"/>
    </row>
    <row r="139" spans="1:30" ht="11.1" customHeight="1" x14ac:dyDescent="0.25">
      <c r="A139" s="2"/>
      <c r="B139" s="2"/>
      <c r="C139" s="2"/>
      <c r="D139" s="303"/>
      <c r="E139" s="303"/>
      <c r="F139" s="303"/>
      <c r="G139" s="303"/>
      <c r="H139" s="303"/>
      <c r="I139" s="303"/>
      <c r="K139" s="2"/>
      <c r="L139" s="2"/>
      <c r="M139" s="2"/>
      <c r="N139" s="303"/>
      <c r="O139" s="303"/>
      <c r="P139" s="303"/>
      <c r="Q139" s="303"/>
      <c r="R139" s="303"/>
      <c r="S139" s="303"/>
      <c r="AD139" s="88"/>
    </row>
    <row r="140" spans="1:30" ht="11.1" customHeight="1" x14ac:dyDescent="0.25">
      <c r="A140" s="2"/>
      <c r="B140" s="2"/>
      <c r="C140" s="2"/>
      <c r="D140" s="303"/>
      <c r="E140" s="303"/>
      <c r="F140" s="303"/>
      <c r="G140" s="303"/>
      <c r="H140" s="303"/>
      <c r="I140" s="303"/>
      <c r="K140" s="2"/>
      <c r="L140" s="2"/>
      <c r="M140" s="2"/>
      <c r="N140" s="303"/>
      <c r="O140" s="303"/>
      <c r="P140" s="303"/>
      <c r="Q140" s="303"/>
      <c r="R140" s="303"/>
      <c r="S140" s="303"/>
      <c r="AD140" s="88"/>
    </row>
    <row r="141" spans="1:30" ht="11.1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K141" s="2"/>
      <c r="L141" s="2"/>
      <c r="M141" s="2"/>
      <c r="N141" s="2"/>
      <c r="O141" s="2"/>
      <c r="P141" s="2"/>
      <c r="Q141" s="2"/>
      <c r="R141" s="2"/>
      <c r="S141" s="2"/>
      <c r="AD141" s="88"/>
    </row>
    <row r="142" spans="1:30" ht="11.1" customHeight="1" x14ac:dyDescent="0.25">
      <c r="A142" s="5" t="s">
        <v>0</v>
      </c>
      <c r="B142" s="5"/>
      <c r="C142" s="6"/>
      <c r="D142" s="52" t="str">
        <f>Assumptions!$B$87</f>
        <v>Med Scale Urban Edge Mixed Residential</v>
      </c>
      <c r="E142" s="44"/>
      <c r="F142" s="44"/>
      <c r="G142" s="45"/>
      <c r="H142" s="17" t="str">
        <f>Assumptions!$D$70</f>
        <v>Apartments</v>
      </c>
      <c r="I142" s="82">
        <f>Assumptions!$C$88</f>
        <v>0</v>
      </c>
      <c r="K142" s="5" t="s">
        <v>0</v>
      </c>
      <c r="L142" s="5"/>
      <c r="M142" s="6"/>
      <c r="N142" s="52" t="str">
        <f>Assumptions!$B$87</f>
        <v>Med Scale Urban Edge Mixed Residential</v>
      </c>
      <c r="O142" s="44"/>
      <c r="P142" s="44"/>
      <c r="Q142" s="45"/>
      <c r="R142" s="17" t="str">
        <f>Assumptions!$D$70</f>
        <v>Apartments</v>
      </c>
      <c r="S142" s="82">
        <f>Assumptions!$C$88</f>
        <v>0</v>
      </c>
      <c r="AD142" s="88"/>
    </row>
    <row r="143" spans="1:30" ht="11.1" customHeight="1" x14ac:dyDescent="0.25">
      <c r="A143" s="5" t="s">
        <v>1</v>
      </c>
      <c r="B143" s="6"/>
      <c r="C143" s="6"/>
      <c r="D143" s="52" t="s">
        <v>106</v>
      </c>
      <c r="E143" s="44"/>
      <c r="F143" s="44"/>
      <c r="G143" s="46"/>
      <c r="H143" s="17" t="str">
        <f>Assumptions!$D$71</f>
        <v>2 bed houses</v>
      </c>
      <c r="I143" s="82">
        <f>Assumptions!$C$89</f>
        <v>30</v>
      </c>
      <c r="K143" s="5" t="s">
        <v>1</v>
      </c>
      <c r="L143" s="6"/>
      <c r="M143" s="6"/>
      <c r="N143" s="52" t="s">
        <v>106</v>
      </c>
      <c r="O143" s="44"/>
      <c r="P143" s="44"/>
      <c r="Q143" s="46"/>
      <c r="R143" s="17" t="str">
        <f>Assumptions!$D$71</f>
        <v>2 bed houses</v>
      </c>
      <c r="S143" s="82">
        <f>Assumptions!$C$89</f>
        <v>30</v>
      </c>
      <c r="AD143" s="88"/>
    </row>
    <row r="144" spans="1:30" ht="11.1" customHeight="1" x14ac:dyDescent="0.25">
      <c r="A144" s="5" t="s">
        <v>2</v>
      </c>
      <c r="B144" s="5"/>
      <c r="C144" s="6"/>
      <c r="D144" s="53" t="str">
        <f>Assumptions!A13</f>
        <v xml:space="preserve">Low Value </v>
      </c>
      <c r="E144" s="49"/>
      <c r="F144" s="49"/>
      <c r="G144" s="50"/>
      <c r="H144" s="17" t="str">
        <f>Assumptions!$D$72</f>
        <v>3 Bed houses</v>
      </c>
      <c r="I144" s="82">
        <f>Assumptions!$C$90</f>
        <v>45</v>
      </c>
      <c r="K144" s="5" t="s">
        <v>2</v>
      </c>
      <c r="L144" s="5"/>
      <c r="M144" s="6"/>
      <c r="N144" s="51" t="str">
        <f>Assumptions!A14</f>
        <v>High Value</v>
      </c>
      <c r="O144" s="47"/>
      <c r="P144" s="47"/>
      <c r="Q144" s="48"/>
      <c r="R144" s="17" t="str">
        <f>Assumptions!$D$72</f>
        <v>3 Bed houses</v>
      </c>
      <c r="S144" s="82">
        <f>Assumptions!$C$90</f>
        <v>45</v>
      </c>
      <c r="AD144" s="88"/>
    </row>
    <row r="145" spans="1:30" ht="11.1" customHeight="1" x14ac:dyDescent="0.25">
      <c r="A145" s="5" t="s">
        <v>3</v>
      </c>
      <c r="B145" s="5"/>
      <c r="C145" s="6"/>
      <c r="D145" s="10">
        <f>SUM(I142:I146)</f>
        <v>100</v>
      </c>
      <c r="E145" s="39" t="s">
        <v>67</v>
      </c>
      <c r="F145" s="65">
        <f>(Assumptions!C88/Assumptions!A215)+(Assumptions!C89/Assumptions!B215)+(Assumptions!C90/Assumptions!C215)+(Assumptions!C91/Assumptions!D215)+(Assumptions!C92/Assumptions!E215)</f>
        <v>3.0857142857142854</v>
      </c>
      <c r="G145" s="64" t="s">
        <v>109</v>
      </c>
      <c r="H145" s="17" t="str">
        <f>Assumptions!$D$73</f>
        <v>4 bed houses</v>
      </c>
      <c r="I145" s="82">
        <f>Assumptions!$C$91</f>
        <v>20</v>
      </c>
      <c r="K145" s="5" t="s">
        <v>3</v>
      </c>
      <c r="L145" s="5"/>
      <c r="M145" s="6"/>
      <c r="N145" s="10">
        <f>SUM(S142:S146)</f>
        <v>100</v>
      </c>
      <c r="O145" s="39" t="s">
        <v>67</v>
      </c>
      <c r="P145" s="65">
        <f>F145</f>
        <v>3.0857142857142854</v>
      </c>
      <c r="Q145" s="64" t="s">
        <v>109</v>
      </c>
      <c r="R145" s="17" t="str">
        <f>Assumptions!$D$73</f>
        <v>4 bed houses</v>
      </c>
      <c r="S145" s="82">
        <f>Assumptions!$C$91</f>
        <v>20</v>
      </c>
      <c r="AD145" s="88"/>
    </row>
    <row r="146" spans="1:30" ht="11.1" customHeight="1" x14ac:dyDescent="0.25">
      <c r="A146" s="1"/>
      <c r="B146" s="1"/>
      <c r="C146" s="1"/>
      <c r="D146" s="1"/>
      <c r="E146" s="1"/>
      <c r="F146" s="1"/>
      <c r="G146" s="1"/>
      <c r="H146" s="17" t="str">
        <f>Assumptions!$D$74</f>
        <v>5 bed house</v>
      </c>
      <c r="I146" s="82">
        <f>Assumptions!$C$92</f>
        <v>5</v>
      </c>
      <c r="K146" s="1"/>
      <c r="L146" s="1"/>
      <c r="M146" s="1"/>
      <c r="N146" s="1"/>
      <c r="O146" s="1"/>
      <c r="P146" s="1"/>
      <c r="Q146" s="1"/>
      <c r="R146" s="17" t="str">
        <f>Assumptions!$D$74</f>
        <v>5 bed house</v>
      </c>
      <c r="S146" s="82">
        <f>Assumptions!$C$92</f>
        <v>5</v>
      </c>
      <c r="AD146" s="88"/>
    </row>
    <row r="147" spans="1:30" ht="11.1" customHeight="1" x14ac:dyDescent="0.25">
      <c r="A147" s="1"/>
      <c r="B147" s="1"/>
      <c r="C147" s="1"/>
      <c r="D147" s="1"/>
      <c r="E147" s="1"/>
      <c r="F147" s="1"/>
      <c r="G147" s="1"/>
      <c r="H147" s="39"/>
      <c r="I147" s="1"/>
      <c r="K147" s="1"/>
      <c r="L147" s="1"/>
      <c r="M147" s="1"/>
      <c r="N147" s="1"/>
      <c r="O147" s="1"/>
      <c r="P147" s="1"/>
      <c r="Q147" s="1"/>
      <c r="R147" s="39"/>
      <c r="S147" s="1"/>
      <c r="AD147" s="88"/>
    </row>
    <row r="148" spans="1:30" ht="11.1" customHeight="1" x14ac:dyDescent="0.25">
      <c r="A148" s="5" t="s">
        <v>59</v>
      </c>
      <c r="B148" s="6"/>
      <c r="C148" s="6"/>
      <c r="D148" s="10">
        <f>(A151*C151)+(A152*C152)+(A153*C153)+(A154*C154)+(A155*C155)</f>
        <v>9450</v>
      </c>
      <c r="E148" s="39" t="s">
        <v>60</v>
      </c>
      <c r="F148" s="8"/>
      <c r="G148" s="11"/>
      <c r="H148" s="17"/>
      <c r="I148" s="8"/>
      <c r="K148" s="5" t="s">
        <v>59</v>
      </c>
      <c r="L148" s="6"/>
      <c r="M148" s="6"/>
      <c r="N148" s="10">
        <f>(K151*M151)+(K152*M152)+(K153*M153)+(K154*M154)+(K155*M155)</f>
        <v>9450</v>
      </c>
      <c r="O148" s="39" t="s">
        <v>60</v>
      </c>
      <c r="P148" s="8"/>
      <c r="Q148" s="11"/>
      <c r="R148" s="17"/>
      <c r="S148" s="8"/>
      <c r="AD148" s="88"/>
    </row>
    <row r="149" spans="1:30" ht="11.1" customHeight="1" x14ac:dyDescent="0.25">
      <c r="A149" s="12" t="s">
        <v>4</v>
      </c>
      <c r="B149" s="13"/>
      <c r="C149" s="13"/>
      <c r="D149" s="13"/>
      <c r="E149" s="13"/>
      <c r="F149" s="13"/>
      <c r="G149" s="13"/>
      <c r="H149" s="13"/>
      <c r="I149" s="14"/>
      <c r="K149" s="12" t="s">
        <v>4</v>
      </c>
      <c r="L149" s="13"/>
      <c r="M149" s="13"/>
      <c r="N149" s="13"/>
      <c r="O149" s="13"/>
      <c r="P149" s="13"/>
      <c r="Q149" s="13"/>
      <c r="R149" s="13"/>
      <c r="S149" s="14"/>
      <c r="AD149" s="88"/>
    </row>
    <row r="150" spans="1:30" ht="11.1" customHeight="1" x14ac:dyDescent="0.25">
      <c r="A150" s="6" t="s">
        <v>62</v>
      </c>
      <c r="B150" s="6"/>
      <c r="C150" s="15"/>
      <c r="D150" s="15"/>
      <c r="E150" s="15"/>
      <c r="F150" s="15"/>
      <c r="G150" s="15"/>
      <c r="H150" s="15"/>
      <c r="I150" s="8"/>
      <c r="K150" s="6" t="s">
        <v>62</v>
      </c>
      <c r="L150" s="6"/>
      <c r="M150" s="15"/>
      <c r="N150" s="15"/>
      <c r="O150" s="15"/>
      <c r="P150" s="15"/>
      <c r="Q150" s="15"/>
      <c r="R150" s="15"/>
      <c r="S150" s="8"/>
      <c r="AD150" s="88"/>
    </row>
    <row r="151" spans="1:30" ht="11.1" customHeight="1" x14ac:dyDescent="0.25">
      <c r="A151" s="16">
        <f>I142*(100%-C146)</f>
        <v>0</v>
      </c>
      <c r="B151" s="17" t="s">
        <v>31</v>
      </c>
      <c r="C151" s="18">
        <f>Assumptions!$B$22</f>
        <v>65</v>
      </c>
      <c r="D151" s="19" t="s">
        <v>5</v>
      </c>
      <c r="E151" s="7">
        <f>Assumptions!$C$32</f>
        <v>1750</v>
      </c>
      <c r="F151" s="19" t="s">
        <v>6</v>
      </c>
      <c r="G151" s="15"/>
      <c r="H151" s="15"/>
      <c r="I151" s="20">
        <f>A151*C151*E151</f>
        <v>0</v>
      </c>
      <c r="K151" s="16">
        <f>S142*(100%-M146)</f>
        <v>0</v>
      </c>
      <c r="L151" s="17" t="s">
        <v>31</v>
      </c>
      <c r="M151" s="18">
        <f>Assumptions!$B$22</f>
        <v>65</v>
      </c>
      <c r="N151" s="19" t="s">
        <v>5</v>
      </c>
      <c r="O151" s="7">
        <f>Assumptions!$C$33</f>
        <v>1850</v>
      </c>
      <c r="P151" s="19" t="s">
        <v>6</v>
      </c>
      <c r="Q151" s="15"/>
      <c r="R151" s="15"/>
      <c r="S151" s="20">
        <f>K151*M151*O151</f>
        <v>0</v>
      </c>
      <c r="AD151" s="88"/>
    </row>
    <row r="152" spans="1:30" ht="11.1" customHeight="1" x14ac:dyDescent="0.25">
      <c r="A152" s="16">
        <f>I143*(100%-C146)</f>
        <v>30</v>
      </c>
      <c r="B152" s="17" t="s">
        <v>32</v>
      </c>
      <c r="C152" s="18">
        <f>Assumptions!$B$23</f>
        <v>75</v>
      </c>
      <c r="D152" s="19" t="s">
        <v>5</v>
      </c>
      <c r="E152" s="7">
        <f>Assumptions!$D$32</f>
        <v>1900</v>
      </c>
      <c r="F152" s="19" t="s">
        <v>6</v>
      </c>
      <c r="G152" s="15"/>
      <c r="H152" s="15"/>
      <c r="I152" s="20">
        <f>A152*C152*E152</f>
        <v>4275000</v>
      </c>
      <c r="K152" s="16">
        <f>S143*(100%-M146)</f>
        <v>30</v>
      </c>
      <c r="L152" s="17" t="s">
        <v>32</v>
      </c>
      <c r="M152" s="18">
        <f>Assumptions!$B$23</f>
        <v>75</v>
      </c>
      <c r="N152" s="19" t="s">
        <v>5</v>
      </c>
      <c r="O152" s="7">
        <f>Assumptions!$D$33</f>
        <v>2250</v>
      </c>
      <c r="P152" s="19" t="s">
        <v>6</v>
      </c>
      <c r="Q152" s="15"/>
      <c r="R152" s="15"/>
      <c r="S152" s="20">
        <f>K152*M152*O152</f>
        <v>5062500</v>
      </c>
      <c r="AD152" s="88"/>
    </row>
    <row r="153" spans="1:30" ht="11.1" customHeight="1" x14ac:dyDescent="0.25">
      <c r="A153" s="16">
        <f>I144*(100%-C146)</f>
        <v>45</v>
      </c>
      <c r="B153" s="17" t="s">
        <v>33</v>
      </c>
      <c r="C153" s="18">
        <f>Assumptions!$B$24</f>
        <v>90</v>
      </c>
      <c r="D153" s="19" t="s">
        <v>5</v>
      </c>
      <c r="E153" s="7">
        <f>Assumptions!$E$32</f>
        <v>1850</v>
      </c>
      <c r="F153" s="19" t="s">
        <v>6</v>
      </c>
      <c r="G153" s="15"/>
      <c r="H153" s="15"/>
      <c r="I153" s="20">
        <f>A153*C153*E153</f>
        <v>7492500</v>
      </c>
      <c r="K153" s="16">
        <f>S144*(100%-M146)</f>
        <v>45</v>
      </c>
      <c r="L153" s="17" t="s">
        <v>33</v>
      </c>
      <c r="M153" s="18">
        <f>Assumptions!$B$24</f>
        <v>90</v>
      </c>
      <c r="N153" s="19" t="s">
        <v>5</v>
      </c>
      <c r="O153" s="7">
        <f>Assumptions!$E$33</f>
        <v>2200</v>
      </c>
      <c r="P153" s="19" t="s">
        <v>6</v>
      </c>
      <c r="Q153" s="15"/>
      <c r="R153" s="15"/>
      <c r="S153" s="20">
        <f>K153*M153*O153</f>
        <v>8910000</v>
      </c>
      <c r="AD153" s="88"/>
    </row>
    <row r="154" spans="1:30" ht="11.1" customHeight="1" x14ac:dyDescent="0.25">
      <c r="A154" s="16">
        <f>I145*(100%-C146)</f>
        <v>20</v>
      </c>
      <c r="B154" s="17" t="s">
        <v>34</v>
      </c>
      <c r="C154" s="18">
        <f>Assumptions!$B$25</f>
        <v>120</v>
      </c>
      <c r="D154" s="19" t="s">
        <v>5</v>
      </c>
      <c r="E154" s="7">
        <f>Assumptions!$F$32</f>
        <v>1850</v>
      </c>
      <c r="F154" s="19" t="s">
        <v>6</v>
      </c>
      <c r="G154" s="15"/>
      <c r="H154" s="15"/>
      <c r="I154" s="20">
        <f>A154*C154*E154</f>
        <v>4440000</v>
      </c>
      <c r="K154" s="16">
        <f>S145*(100%-M146)</f>
        <v>20</v>
      </c>
      <c r="L154" s="17" t="s">
        <v>34</v>
      </c>
      <c r="M154" s="18">
        <f>Assumptions!$B$25</f>
        <v>120</v>
      </c>
      <c r="N154" s="19" t="s">
        <v>5</v>
      </c>
      <c r="O154" s="7">
        <f>Assumptions!$F$33</f>
        <v>2200</v>
      </c>
      <c r="P154" s="19" t="s">
        <v>6</v>
      </c>
      <c r="Q154" s="15"/>
      <c r="R154" s="15"/>
      <c r="S154" s="20">
        <f>K154*M154*O154</f>
        <v>5280000</v>
      </c>
      <c r="AD154" s="88"/>
    </row>
    <row r="155" spans="1:30" ht="11.1" customHeight="1" x14ac:dyDescent="0.25">
      <c r="A155" s="16">
        <f>I146*(100%-C146)</f>
        <v>5</v>
      </c>
      <c r="B155" s="17" t="s">
        <v>35</v>
      </c>
      <c r="C155" s="18">
        <f>Assumptions!$B$26</f>
        <v>150</v>
      </c>
      <c r="D155" s="19" t="s">
        <v>5</v>
      </c>
      <c r="E155" s="7">
        <f>Assumptions!$G$32</f>
        <v>1800</v>
      </c>
      <c r="F155" s="19" t="s">
        <v>6</v>
      </c>
      <c r="G155" s="15"/>
      <c r="H155" s="15"/>
      <c r="I155" s="20">
        <f>A155*C155*E155</f>
        <v>1350000</v>
      </c>
      <c r="K155" s="16">
        <f>S146*(100%-M146)</f>
        <v>5</v>
      </c>
      <c r="L155" s="17" t="s">
        <v>35</v>
      </c>
      <c r="M155" s="18">
        <f>Assumptions!$B$26</f>
        <v>150</v>
      </c>
      <c r="N155" s="19" t="s">
        <v>5</v>
      </c>
      <c r="O155" s="7">
        <f>Assumptions!$G$33</f>
        <v>2150</v>
      </c>
      <c r="P155" s="19" t="s">
        <v>6</v>
      </c>
      <c r="Q155" s="15"/>
      <c r="R155" s="15"/>
      <c r="S155" s="20">
        <f>K155*M155*O155</f>
        <v>1612500</v>
      </c>
      <c r="AD155" s="88"/>
    </row>
    <row r="156" spans="1:30" ht="11.1" customHeight="1" x14ac:dyDescent="0.25">
      <c r="A156" s="13"/>
      <c r="B156" s="13"/>
      <c r="C156" s="13"/>
      <c r="D156" s="21"/>
      <c r="E156" s="13"/>
      <c r="F156" s="21"/>
      <c r="G156" s="13"/>
      <c r="H156" s="13"/>
      <c r="I156" s="22"/>
      <c r="K156" s="13"/>
      <c r="L156" s="13"/>
      <c r="M156" s="13"/>
      <c r="N156" s="21"/>
      <c r="O156" s="13"/>
      <c r="P156" s="21"/>
      <c r="Q156" s="13"/>
      <c r="R156" s="13"/>
      <c r="S156" s="22"/>
      <c r="AD156" s="88"/>
    </row>
    <row r="157" spans="1:30" ht="11.1" customHeight="1" x14ac:dyDescent="0.25">
      <c r="A157" s="6" t="str">
        <f>Assumptions!$D$12</f>
        <v>Starter Homes</v>
      </c>
      <c r="B157" s="6"/>
      <c r="C157" s="9">
        <f>Assumptions!$D$18</f>
        <v>0.8</v>
      </c>
      <c r="D157" s="19" t="s">
        <v>63</v>
      </c>
      <c r="E157" s="15"/>
      <c r="F157" s="19"/>
      <c r="G157" s="15"/>
      <c r="H157" s="15"/>
      <c r="I157" s="23"/>
      <c r="K157" s="6" t="str">
        <f>Assumptions!$D$12</f>
        <v>Starter Homes</v>
      </c>
      <c r="L157" s="6"/>
      <c r="M157" s="9">
        <f>Assumptions!$D$18</f>
        <v>0.8</v>
      </c>
      <c r="N157" s="19" t="s">
        <v>63</v>
      </c>
      <c r="O157" s="15"/>
      <c r="P157" s="19"/>
      <c r="Q157" s="15"/>
      <c r="R157" s="15"/>
      <c r="S157" s="23"/>
      <c r="AD157" s="88"/>
    </row>
    <row r="158" spans="1:30" ht="11.1" customHeight="1" x14ac:dyDescent="0.25">
      <c r="A158" s="16">
        <f>D146*C147*0.3</f>
        <v>0</v>
      </c>
      <c r="B158" s="17" t="s">
        <v>31</v>
      </c>
      <c r="C158" s="24">
        <f>C151</f>
        <v>65</v>
      </c>
      <c r="D158" s="19" t="s">
        <v>7</v>
      </c>
      <c r="E158" s="15">
        <f>E151*C157</f>
        <v>1400</v>
      </c>
      <c r="F158" s="19" t="s">
        <v>6</v>
      </c>
      <c r="G158" s="15"/>
      <c r="H158" s="15"/>
      <c r="I158" s="20">
        <f>A158*C158*E158</f>
        <v>0</v>
      </c>
      <c r="K158" s="16">
        <f>N146*M147*0.3</f>
        <v>0</v>
      </c>
      <c r="L158" s="17" t="s">
        <v>31</v>
      </c>
      <c r="M158" s="24">
        <f>M151</f>
        <v>65</v>
      </c>
      <c r="N158" s="19" t="s">
        <v>7</v>
      </c>
      <c r="O158" s="15">
        <f>O151*M157</f>
        <v>1480</v>
      </c>
      <c r="P158" s="19" t="s">
        <v>6</v>
      </c>
      <c r="Q158" s="15"/>
      <c r="R158" s="15"/>
      <c r="S158" s="20">
        <f>K158*M158*O158</f>
        <v>0</v>
      </c>
      <c r="AD158" s="88"/>
    </row>
    <row r="159" spans="1:30" ht="11.1" customHeight="1" x14ac:dyDescent="0.25">
      <c r="A159" s="16">
        <f>D146*C147*0.5</f>
        <v>0</v>
      </c>
      <c r="B159" s="17" t="s">
        <v>64</v>
      </c>
      <c r="C159" s="24">
        <f>C152</f>
        <v>75</v>
      </c>
      <c r="D159" s="19" t="s">
        <v>7</v>
      </c>
      <c r="E159" s="15">
        <f>E152*C157</f>
        <v>1520</v>
      </c>
      <c r="F159" s="19" t="s">
        <v>6</v>
      </c>
      <c r="G159" s="15"/>
      <c r="H159" s="15"/>
      <c r="I159" s="20">
        <f>A159*C159*E159</f>
        <v>0</v>
      </c>
      <c r="K159" s="16">
        <f>N146*M147*0.5</f>
        <v>0</v>
      </c>
      <c r="L159" s="17" t="s">
        <v>64</v>
      </c>
      <c r="M159" s="24">
        <f>M152</f>
        <v>75</v>
      </c>
      <c r="N159" s="19" t="s">
        <v>7</v>
      </c>
      <c r="O159" s="15">
        <f>O152*M157</f>
        <v>1800</v>
      </c>
      <c r="P159" s="19" t="s">
        <v>6</v>
      </c>
      <c r="Q159" s="15"/>
      <c r="R159" s="15"/>
      <c r="S159" s="20">
        <f>K159*M159*O159</f>
        <v>0</v>
      </c>
      <c r="AD159" s="88"/>
    </row>
    <row r="160" spans="1:30" ht="11.1" customHeight="1" x14ac:dyDescent="0.25">
      <c r="A160" s="16">
        <f>D146*C147*0.2</f>
        <v>0</v>
      </c>
      <c r="B160" s="17" t="s">
        <v>65</v>
      </c>
      <c r="C160" s="24">
        <f>C153</f>
        <v>90</v>
      </c>
      <c r="D160" s="19" t="s">
        <v>7</v>
      </c>
      <c r="E160" s="15">
        <f>E153*C157</f>
        <v>1480</v>
      </c>
      <c r="F160" s="19" t="s">
        <v>6</v>
      </c>
      <c r="G160" s="15"/>
      <c r="H160" s="15"/>
      <c r="I160" s="20">
        <f>A160*C160*E160</f>
        <v>0</v>
      </c>
      <c r="K160" s="16">
        <f>N146*M147*0.2</f>
        <v>0</v>
      </c>
      <c r="L160" s="17" t="s">
        <v>65</v>
      </c>
      <c r="M160" s="24">
        <f>M153</f>
        <v>90</v>
      </c>
      <c r="N160" s="19" t="s">
        <v>7</v>
      </c>
      <c r="O160" s="15">
        <f>O153*M157</f>
        <v>1760</v>
      </c>
      <c r="P160" s="19" t="s">
        <v>6</v>
      </c>
      <c r="Q160" s="15"/>
      <c r="R160" s="15"/>
      <c r="S160" s="20">
        <f>K160*M160*O160</f>
        <v>0</v>
      </c>
      <c r="AD160" s="88"/>
    </row>
    <row r="161" spans="1:30" ht="11.1" customHeight="1" x14ac:dyDescent="0.25">
      <c r="A161" s="25"/>
      <c r="B161" s="13"/>
      <c r="C161" s="26"/>
      <c r="D161" s="21"/>
      <c r="E161" s="13"/>
      <c r="F161" s="21"/>
      <c r="G161" s="13"/>
      <c r="H161" s="13"/>
      <c r="I161" s="27"/>
      <c r="K161" s="25"/>
      <c r="L161" s="13"/>
      <c r="M161" s="26"/>
      <c r="N161" s="21"/>
      <c r="O161" s="13"/>
      <c r="P161" s="21"/>
      <c r="Q161" s="13"/>
      <c r="R161" s="13"/>
      <c r="S161" s="27"/>
      <c r="AD161" s="88"/>
    </row>
    <row r="162" spans="1:30" ht="11.1" customHeight="1" x14ac:dyDescent="0.25">
      <c r="A162" s="6" t="str">
        <f>Assumptions!$E$12</f>
        <v>Intermediate</v>
      </c>
      <c r="B162" s="6"/>
      <c r="C162" s="9">
        <f>Assumptions!$E$18</f>
        <v>0.65</v>
      </c>
      <c r="D162" s="19" t="s">
        <v>63</v>
      </c>
      <c r="E162" s="15"/>
      <c r="F162" s="19"/>
      <c r="G162" s="15"/>
      <c r="H162" s="15"/>
      <c r="I162" s="23"/>
      <c r="K162" s="6" t="str">
        <f>Assumptions!$E$12</f>
        <v>Intermediate</v>
      </c>
      <c r="L162" s="6"/>
      <c r="M162" s="9">
        <f>Assumptions!$E$18</f>
        <v>0.65</v>
      </c>
      <c r="N162" s="19" t="s">
        <v>63</v>
      </c>
      <c r="O162" s="15"/>
      <c r="P162" s="19"/>
      <c r="Q162" s="15"/>
      <c r="R162" s="15"/>
      <c r="S162" s="23"/>
      <c r="AD162" s="88"/>
    </row>
    <row r="163" spans="1:30" ht="11.1" customHeight="1" x14ac:dyDescent="0.25">
      <c r="A163" s="16">
        <f>D146*E147*0.3</f>
        <v>0</v>
      </c>
      <c r="B163" s="17" t="s">
        <v>31</v>
      </c>
      <c r="C163" s="24">
        <f>C151</f>
        <v>65</v>
      </c>
      <c r="D163" s="19" t="s">
        <v>66</v>
      </c>
      <c r="E163" s="15">
        <f>E151*C162</f>
        <v>1137.5</v>
      </c>
      <c r="F163" s="19" t="s">
        <v>6</v>
      </c>
      <c r="G163" s="15"/>
      <c r="H163" s="15"/>
      <c r="I163" s="20">
        <f>A163*C163*E163</f>
        <v>0</v>
      </c>
      <c r="K163" s="16">
        <f>N146*O147*0.3</f>
        <v>0</v>
      </c>
      <c r="L163" s="17" t="s">
        <v>31</v>
      </c>
      <c r="M163" s="24">
        <f>M151</f>
        <v>65</v>
      </c>
      <c r="N163" s="19" t="s">
        <v>66</v>
      </c>
      <c r="O163" s="15">
        <f>O151*M162</f>
        <v>1202.5</v>
      </c>
      <c r="P163" s="19" t="s">
        <v>6</v>
      </c>
      <c r="Q163" s="15"/>
      <c r="R163" s="15"/>
      <c r="S163" s="20">
        <f>K163*M163*O163</f>
        <v>0</v>
      </c>
      <c r="AD163" s="88"/>
    </row>
    <row r="164" spans="1:30" ht="11.1" customHeight="1" x14ac:dyDescent="0.25">
      <c r="A164" s="16">
        <f>D146*E147*0.5</f>
        <v>0</v>
      </c>
      <c r="B164" s="17" t="s">
        <v>64</v>
      </c>
      <c r="C164" s="24">
        <f>C152</f>
        <v>75</v>
      </c>
      <c r="D164" s="19" t="s">
        <v>66</v>
      </c>
      <c r="E164" s="15">
        <f>E152*C162</f>
        <v>1235</v>
      </c>
      <c r="F164" s="19" t="s">
        <v>6</v>
      </c>
      <c r="G164" s="15"/>
      <c r="H164" s="15"/>
      <c r="I164" s="20">
        <f>A164*C164*E164</f>
        <v>0</v>
      </c>
      <c r="K164" s="16">
        <f>N146*O147*0.5</f>
        <v>0</v>
      </c>
      <c r="L164" s="17" t="s">
        <v>64</v>
      </c>
      <c r="M164" s="24">
        <f>M152</f>
        <v>75</v>
      </c>
      <c r="N164" s="19" t="s">
        <v>66</v>
      </c>
      <c r="O164" s="15">
        <f>O152*M162</f>
        <v>1462.5</v>
      </c>
      <c r="P164" s="19" t="s">
        <v>6</v>
      </c>
      <c r="Q164" s="15"/>
      <c r="R164" s="15"/>
      <c r="S164" s="20">
        <f>K164*M164*O164</f>
        <v>0</v>
      </c>
      <c r="AD164" s="88"/>
    </row>
    <row r="165" spans="1:30" ht="11.1" customHeight="1" x14ac:dyDescent="0.25">
      <c r="A165" s="16">
        <f>D146*E147*0.2</f>
        <v>0</v>
      </c>
      <c r="B165" s="17" t="s">
        <v>65</v>
      </c>
      <c r="C165" s="24">
        <f>C153</f>
        <v>90</v>
      </c>
      <c r="D165" s="19" t="s">
        <v>66</v>
      </c>
      <c r="E165" s="15">
        <f>E153*C162</f>
        <v>1202.5</v>
      </c>
      <c r="F165" s="19" t="s">
        <v>6</v>
      </c>
      <c r="G165" s="15"/>
      <c r="H165" s="15"/>
      <c r="I165" s="20">
        <f>A165*C165*E165</f>
        <v>0</v>
      </c>
      <c r="K165" s="16">
        <f>N146*O147*0.2</f>
        <v>0</v>
      </c>
      <c r="L165" s="17" t="s">
        <v>65</v>
      </c>
      <c r="M165" s="24">
        <f>M153</f>
        <v>90</v>
      </c>
      <c r="N165" s="19" t="s">
        <v>66</v>
      </c>
      <c r="O165" s="15">
        <f>O153*M162</f>
        <v>1430</v>
      </c>
      <c r="P165" s="19" t="s">
        <v>6</v>
      </c>
      <c r="Q165" s="15"/>
      <c r="R165" s="15"/>
      <c r="S165" s="20">
        <f>K165*M165*O165</f>
        <v>0</v>
      </c>
      <c r="AD165" s="88"/>
    </row>
    <row r="166" spans="1:30" ht="11.1" customHeight="1" x14ac:dyDescent="0.25">
      <c r="A166" s="25"/>
      <c r="B166" s="13"/>
      <c r="C166" s="26"/>
      <c r="D166" s="21"/>
      <c r="E166" s="13"/>
      <c r="F166" s="21"/>
      <c r="G166" s="13"/>
      <c r="H166" s="13"/>
      <c r="I166" s="27"/>
      <c r="K166" s="25"/>
      <c r="L166" s="13"/>
      <c r="M166" s="26"/>
      <c r="N166" s="21"/>
      <c r="O166" s="13"/>
      <c r="P166" s="21"/>
      <c r="Q166" s="13"/>
      <c r="R166" s="13"/>
      <c r="S166" s="27"/>
      <c r="AD166" s="88"/>
    </row>
    <row r="167" spans="1:30" ht="11.1" customHeight="1" x14ac:dyDescent="0.25">
      <c r="A167" s="6" t="str">
        <f>Assumptions!$F$12</f>
        <v>Afford/Social Rent</v>
      </c>
      <c r="B167" s="6"/>
      <c r="C167" s="9">
        <f>Assumptions!$F$18</f>
        <v>0.48</v>
      </c>
      <c r="D167" s="19" t="s">
        <v>63</v>
      </c>
      <c r="E167" s="15"/>
      <c r="F167" s="19"/>
      <c r="G167" s="15"/>
      <c r="H167" s="15"/>
      <c r="I167" s="23"/>
      <c r="K167" s="6" t="str">
        <f>Assumptions!$F$12</f>
        <v>Afford/Social Rent</v>
      </c>
      <c r="L167" s="6"/>
      <c r="M167" s="9">
        <f>Assumptions!$F$18</f>
        <v>0.48</v>
      </c>
      <c r="N167" s="19" t="s">
        <v>63</v>
      </c>
      <c r="O167" s="15"/>
      <c r="P167" s="19"/>
      <c r="Q167" s="15"/>
      <c r="R167" s="15"/>
      <c r="S167" s="23"/>
      <c r="AD167" s="88"/>
    </row>
    <row r="168" spans="1:30" ht="11.1" customHeight="1" x14ac:dyDescent="0.25">
      <c r="A168" s="16">
        <f>D146*G147*0.3</f>
        <v>0</v>
      </c>
      <c r="B168" s="17" t="s">
        <v>31</v>
      </c>
      <c r="C168" s="24">
        <f>C151</f>
        <v>65</v>
      </c>
      <c r="D168" s="19" t="s">
        <v>66</v>
      </c>
      <c r="E168" s="15">
        <f>E151*C167</f>
        <v>840</v>
      </c>
      <c r="F168" s="19" t="s">
        <v>6</v>
      </c>
      <c r="G168" s="15"/>
      <c r="H168" s="15"/>
      <c r="I168" s="20">
        <f>A168*C168*E168</f>
        <v>0</v>
      </c>
      <c r="K168" s="16">
        <f>N146*Q147*0.3</f>
        <v>0</v>
      </c>
      <c r="L168" s="17" t="s">
        <v>31</v>
      </c>
      <c r="M168" s="24">
        <f>M151</f>
        <v>65</v>
      </c>
      <c r="N168" s="19" t="s">
        <v>66</v>
      </c>
      <c r="O168" s="15">
        <f>O151*M167</f>
        <v>888</v>
      </c>
      <c r="P168" s="19" t="s">
        <v>6</v>
      </c>
      <c r="Q168" s="15"/>
      <c r="R168" s="15"/>
      <c r="S168" s="20">
        <f>K168*M168*O168</f>
        <v>0</v>
      </c>
      <c r="AD168" s="88"/>
    </row>
    <row r="169" spans="1:30" ht="11.1" customHeight="1" x14ac:dyDescent="0.25">
      <c r="A169" s="16">
        <f>D146*G147*0.5</f>
        <v>0</v>
      </c>
      <c r="B169" s="17" t="s">
        <v>64</v>
      </c>
      <c r="C169" s="24">
        <f>C152</f>
        <v>75</v>
      </c>
      <c r="D169" s="19" t="s">
        <v>66</v>
      </c>
      <c r="E169" s="15">
        <f>E152*C167</f>
        <v>912</v>
      </c>
      <c r="F169" s="19" t="s">
        <v>6</v>
      </c>
      <c r="G169" s="15"/>
      <c r="H169" s="15"/>
      <c r="I169" s="20">
        <f>A169*C169*E169</f>
        <v>0</v>
      </c>
      <c r="K169" s="16">
        <f>N146*Q147*0.5</f>
        <v>0</v>
      </c>
      <c r="L169" s="17" t="s">
        <v>64</v>
      </c>
      <c r="M169" s="24">
        <f>M152</f>
        <v>75</v>
      </c>
      <c r="N169" s="19" t="s">
        <v>66</v>
      </c>
      <c r="O169" s="15">
        <f>O152*M167</f>
        <v>1080</v>
      </c>
      <c r="P169" s="19" t="s">
        <v>6</v>
      </c>
      <c r="Q169" s="15"/>
      <c r="R169" s="15"/>
      <c r="S169" s="20">
        <f>K169*M169*O169</f>
        <v>0</v>
      </c>
      <c r="AD169" s="88"/>
    </row>
    <row r="170" spans="1:30" ht="11.1" customHeight="1" x14ac:dyDescent="0.25">
      <c r="A170" s="16">
        <f>D146*G147*0.2</f>
        <v>0</v>
      </c>
      <c r="B170" s="17" t="s">
        <v>65</v>
      </c>
      <c r="C170" s="24">
        <f>C153</f>
        <v>90</v>
      </c>
      <c r="D170" s="19" t="s">
        <v>66</v>
      </c>
      <c r="E170" s="15">
        <f>E153*C167</f>
        <v>888</v>
      </c>
      <c r="F170" s="19" t="s">
        <v>6</v>
      </c>
      <c r="G170" s="15"/>
      <c r="H170" s="15"/>
      <c r="I170" s="20">
        <f>A170*C170*E170</f>
        <v>0</v>
      </c>
      <c r="K170" s="16">
        <f>N146*Q147*0.2</f>
        <v>0</v>
      </c>
      <c r="L170" s="17" t="s">
        <v>65</v>
      </c>
      <c r="M170" s="24">
        <f>M153</f>
        <v>90</v>
      </c>
      <c r="N170" s="19" t="s">
        <v>66</v>
      </c>
      <c r="O170" s="15">
        <f>O153*M167</f>
        <v>1056</v>
      </c>
      <c r="P170" s="19" t="s">
        <v>6</v>
      </c>
      <c r="Q170" s="15"/>
      <c r="R170" s="15"/>
      <c r="S170" s="20">
        <f>K170*M170*O170</f>
        <v>0</v>
      </c>
      <c r="AD170" s="88"/>
    </row>
    <row r="171" spans="1:30" ht="11.1" customHeight="1" x14ac:dyDescent="0.25">
      <c r="A171" s="28">
        <f>SUM(A151:A170)</f>
        <v>100</v>
      </c>
      <c r="B171" s="21" t="s">
        <v>67</v>
      </c>
      <c r="C171" s="13"/>
      <c r="D171" s="13"/>
      <c r="E171" s="13"/>
      <c r="F171" s="13"/>
      <c r="G171" s="13"/>
      <c r="H171" s="13"/>
      <c r="I171" s="22"/>
      <c r="K171" s="28">
        <f>SUM(K151:K170)</f>
        <v>100</v>
      </c>
      <c r="L171" s="21" t="s">
        <v>67</v>
      </c>
      <c r="M171" s="13"/>
      <c r="N171" s="13"/>
      <c r="O171" s="13"/>
      <c r="P171" s="13"/>
      <c r="Q171" s="13"/>
      <c r="R171" s="13"/>
      <c r="S171" s="22"/>
      <c r="AD171" s="88"/>
    </row>
    <row r="172" spans="1:30" ht="11.1" customHeight="1" x14ac:dyDescent="0.25">
      <c r="A172" s="12" t="s">
        <v>4</v>
      </c>
      <c r="B172" s="13"/>
      <c r="C172" s="13"/>
      <c r="D172" s="13"/>
      <c r="E172" s="13"/>
      <c r="F172" s="13"/>
      <c r="G172" s="13"/>
      <c r="H172" s="13"/>
      <c r="I172" s="29">
        <f>SUM(I151:I170)</f>
        <v>17557500</v>
      </c>
      <c r="K172" s="12" t="s">
        <v>4</v>
      </c>
      <c r="L172" s="13"/>
      <c r="M172" s="13"/>
      <c r="N172" s="13"/>
      <c r="O172" s="13"/>
      <c r="P172" s="13"/>
      <c r="Q172" s="13"/>
      <c r="R172" s="13"/>
      <c r="S172" s="29">
        <f>SUM(S151:S170)</f>
        <v>20865000</v>
      </c>
      <c r="AD172" s="88"/>
    </row>
    <row r="173" spans="1:30" ht="11.1" customHeight="1" x14ac:dyDescent="0.25">
      <c r="AD173" s="88"/>
    </row>
    <row r="174" spans="1:30" ht="11.1" customHeight="1" x14ac:dyDescent="0.25">
      <c r="A174" s="12" t="s">
        <v>8</v>
      </c>
      <c r="B174" s="13"/>
      <c r="C174" s="13"/>
      <c r="D174" s="13"/>
      <c r="E174" s="13"/>
      <c r="F174" s="13"/>
      <c r="G174" s="13"/>
      <c r="H174" s="13"/>
      <c r="I174" s="27"/>
      <c r="K174" s="12" t="s">
        <v>8</v>
      </c>
      <c r="L174" s="13"/>
      <c r="M174" s="13"/>
      <c r="N174" s="13"/>
      <c r="O174" s="13"/>
      <c r="P174" s="13"/>
      <c r="Q174" s="13"/>
      <c r="R174" s="13"/>
      <c r="S174" s="27"/>
      <c r="AD174" s="88"/>
    </row>
    <row r="175" spans="1:30" ht="11.1" customHeight="1" x14ac:dyDescent="0.25">
      <c r="A175" s="5"/>
      <c r="B175" s="17"/>
      <c r="C175" s="30"/>
      <c r="D175" s="19"/>
      <c r="E175" s="7"/>
      <c r="F175" s="19"/>
      <c r="G175" s="15"/>
      <c r="H175" s="15"/>
      <c r="I175" s="20"/>
      <c r="K175" s="5"/>
      <c r="L175" s="17"/>
      <c r="M175" s="30"/>
      <c r="N175" s="19"/>
      <c r="O175" s="7"/>
      <c r="P175" s="19"/>
      <c r="Q175" s="15"/>
      <c r="R175" s="15"/>
      <c r="S175" s="20"/>
      <c r="AD175" s="88"/>
    </row>
    <row r="176" spans="1:30" ht="11.1" customHeight="1" x14ac:dyDescent="0.25">
      <c r="A176" s="6"/>
      <c r="B176" s="17"/>
      <c r="C176" s="30"/>
      <c r="D176" s="19"/>
      <c r="E176" s="7"/>
      <c r="F176" s="19"/>
      <c r="G176" s="15"/>
      <c r="H176" s="15"/>
      <c r="I176" s="20"/>
      <c r="K176" s="6"/>
      <c r="L176" s="17"/>
      <c r="M176" s="30"/>
      <c r="N176" s="19"/>
      <c r="O176" s="7"/>
      <c r="P176" s="19"/>
      <c r="Q176" s="15"/>
      <c r="R176" s="15"/>
      <c r="S176" s="20"/>
      <c r="AD176" s="88"/>
    </row>
    <row r="177" spans="1:30" ht="11.1" customHeight="1" x14ac:dyDescent="0.25">
      <c r="A177" s="6"/>
      <c r="B177" s="17"/>
      <c r="C177" s="30"/>
      <c r="D177" s="19"/>
      <c r="E177" s="7"/>
      <c r="F177" s="19"/>
      <c r="G177" s="15"/>
      <c r="H177" s="15"/>
      <c r="I177" s="20"/>
      <c r="K177" s="6"/>
      <c r="L177" s="17"/>
      <c r="M177" s="30"/>
      <c r="N177" s="19"/>
      <c r="O177" s="7"/>
      <c r="P177" s="19"/>
      <c r="Q177" s="15"/>
      <c r="R177" s="15"/>
      <c r="S177" s="20"/>
      <c r="AD177" s="88"/>
    </row>
    <row r="178" spans="1:30" ht="11.1" customHeight="1" x14ac:dyDescent="0.25">
      <c r="A178" s="6"/>
      <c r="B178" s="17"/>
      <c r="C178" s="30"/>
      <c r="D178" s="19"/>
      <c r="E178" s="7"/>
      <c r="F178" s="19"/>
      <c r="G178" s="15"/>
      <c r="H178" s="15"/>
      <c r="I178" s="20"/>
      <c r="K178" s="6"/>
      <c r="L178" s="17"/>
      <c r="M178" s="30"/>
      <c r="N178" s="19"/>
      <c r="O178" s="7"/>
      <c r="P178" s="19"/>
      <c r="Q178" s="15"/>
      <c r="R178" s="15"/>
      <c r="S178" s="20"/>
      <c r="AD178" s="88"/>
    </row>
    <row r="179" spans="1:30" ht="11.1" customHeight="1" x14ac:dyDescent="0.25">
      <c r="A179" s="1"/>
      <c r="B179" s="17"/>
      <c r="C179" s="30"/>
      <c r="D179" s="19"/>
      <c r="E179" s="7"/>
      <c r="F179" s="19"/>
      <c r="G179" s="61"/>
      <c r="H179" s="62"/>
      <c r="I179" s="20"/>
      <c r="K179" s="1"/>
      <c r="L179" s="17"/>
      <c r="M179" s="30"/>
      <c r="N179" s="19"/>
      <c r="O179" s="7"/>
      <c r="P179" s="19"/>
      <c r="Q179" s="61"/>
      <c r="R179" s="62"/>
      <c r="S179" s="20"/>
      <c r="AD179" s="88"/>
    </row>
    <row r="180" spans="1:30" ht="11.1" customHeight="1" x14ac:dyDescent="0.25">
      <c r="A180" s="6"/>
      <c r="B180" s="6"/>
      <c r="C180" s="15"/>
      <c r="D180" s="31"/>
      <c r="E180" s="32"/>
      <c r="F180" s="19"/>
      <c r="G180" s="15"/>
      <c r="H180" s="15"/>
      <c r="I180" s="20"/>
      <c r="K180" s="6"/>
      <c r="L180" s="6"/>
      <c r="M180" s="15"/>
      <c r="N180" s="31"/>
      <c r="O180" s="32"/>
      <c r="P180" s="19"/>
      <c r="Q180" s="15"/>
      <c r="R180" s="15"/>
      <c r="S180" s="20"/>
      <c r="AD180" s="88"/>
    </row>
    <row r="181" spans="1:30" ht="11.1" customHeight="1" x14ac:dyDescent="0.25">
      <c r="A181" s="12" t="s">
        <v>10</v>
      </c>
      <c r="B181" s="13"/>
      <c r="C181" s="13"/>
      <c r="D181" s="21"/>
      <c r="E181" s="13"/>
      <c r="F181" s="21"/>
      <c r="G181" s="13"/>
      <c r="H181" s="13"/>
      <c r="I181" s="27"/>
      <c r="K181" s="12" t="s">
        <v>10</v>
      </c>
      <c r="L181" s="13"/>
      <c r="M181" s="13"/>
      <c r="N181" s="21"/>
      <c r="O181" s="13"/>
      <c r="P181" s="21"/>
      <c r="Q181" s="13"/>
      <c r="R181" s="13"/>
      <c r="S181" s="27"/>
      <c r="AD181" s="88"/>
    </row>
    <row r="182" spans="1:30" ht="11.1" customHeight="1" x14ac:dyDescent="0.25">
      <c r="A182" s="16">
        <f>A151+A158+A163+A168</f>
        <v>0</v>
      </c>
      <c r="B182" s="17" t="s">
        <v>31</v>
      </c>
      <c r="C182" s="15">
        <f>C151</f>
        <v>65</v>
      </c>
      <c r="D182" s="19" t="s">
        <v>66</v>
      </c>
      <c r="E182" s="120">
        <f>Assumptions!$G$22*Assumptions!$D$22</f>
        <v>1759.4999999999998</v>
      </c>
      <c r="F182" s="119" t="s">
        <v>6</v>
      </c>
      <c r="G182" s="138"/>
      <c r="H182" s="119"/>
      <c r="I182" s="121">
        <f>A182*C182*E182</f>
        <v>0</v>
      </c>
      <c r="K182" s="16">
        <f>K151+K158+K163+K168</f>
        <v>0</v>
      </c>
      <c r="L182" s="17" t="s">
        <v>31</v>
      </c>
      <c r="M182" s="15">
        <f>M151</f>
        <v>65</v>
      </c>
      <c r="N182" s="19" t="s">
        <v>66</v>
      </c>
      <c r="O182" s="120">
        <f>Assumptions!$G$22*Assumptions!$D$22</f>
        <v>1759.4999999999998</v>
      </c>
      <c r="P182" s="119" t="s">
        <v>6</v>
      </c>
      <c r="Q182" s="138"/>
      <c r="R182" s="119"/>
      <c r="S182" s="121">
        <f>K182*M182*O182</f>
        <v>0</v>
      </c>
      <c r="AD182" s="88"/>
    </row>
    <row r="183" spans="1:30" ht="11.1" customHeight="1" x14ac:dyDescent="0.25">
      <c r="A183" s="16">
        <f>A152+A159+A164+A169</f>
        <v>30</v>
      </c>
      <c r="B183" s="17" t="s">
        <v>74</v>
      </c>
      <c r="C183" s="15">
        <f>C152</f>
        <v>75</v>
      </c>
      <c r="D183" s="19" t="s">
        <v>66</v>
      </c>
      <c r="E183" s="7">
        <f>Assumptions!$G$23</f>
        <v>1044</v>
      </c>
      <c r="F183" s="19" t="s">
        <v>6</v>
      </c>
      <c r="G183" s="15"/>
      <c r="H183" s="15"/>
      <c r="I183" s="20">
        <f>A183*C183*E183</f>
        <v>2349000</v>
      </c>
      <c r="K183" s="16">
        <f>K152+K159+K164+K169</f>
        <v>30</v>
      </c>
      <c r="L183" s="17" t="s">
        <v>74</v>
      </c>
      <c r="M183" s="15">
        <f>M152</f>
        <v>75</v>
      </c>
      <c r="N183" s="19" t="s">
        <v>66</v>
      </c>
      <c r="O183" s="7">
        <f>Assumptions!$G$23</f>
        <v>1044</v>
      </c>
      <c r="P183" s="19" t="s">
        <v>6</v>
      </c>
      <c r="Q183" s="15"/>
      <c r="R183" s="15"/>
      <c r="S183" s="20">
        <f>K183*M183*O183</f>
        <v>2349000</v>
      </c>
      <c r="AD183" s="88"/>
    </row>
    <row r="184" spans="1:30" ht="11.1" customHeight="1" x14ac:dyDescent="0.25">
      <c r="A184" s="16">
        <f>A153+A160+A165+A170</f>
        <v>45</v>
      </c>
      <c r="B184" s="17" t="s">
        <v>75</v>
      </c>
      <c r="C184" s="15">
        <f>C153</f>
        <v>90</v>
      </c>
      <c r="D184" s="19" t="s">
        <v>7</v>
      </c>
      <c r="E184" s="7">
        <f>Assumptions!$G$24</f>
        <v>1044</v>
      </c>
      <c r="F184" s="19" t="s">
        <v>6</v>
      </c>
      <c r="G184" s="15"/>
      <c r="H184" s="15"/>
      <c r="I184" s="20">
        <f>A184*C184*E184</f>
        <v>4228200</v>
      </c>
      <c r="K184" s="16">
        <f>K153+K160+K165+K170</f>
        <v>45</v>
      </c>
      <c r="L184" s="17" t="s">
        <v>75</v>
      </c>
      <c r="M184" s="15">
        <f>M153</f>
        <v>90</v>
      </c>
      <c r="N184" s="19" t="s">
        <v>7</v>
      </c>
      <c r="O184" s="7">
        <f>Assumptions!$G$24</f>
        <v>1044</v>
      </c>
      <c r="P184" s="19" t="s">
        <v>6</v>
      </c>
      <c r="Q184" s="15"/>
      <c r="R184" s="15"/>
      <c r="S184" s="20">
        <f>K184*M184*O184</f>
        <v>4228200</v>
      </c>
      <c r="AD184" s="88"/>
    </row>
    <row r="185" spans="1:30" ht="11.1" customHeight="1" x14ac:dyDescent="0.25">
      <c r="A185" s="16">
        <f>A154</f>
        <v>20</v>
      </c>
      <c r="B185" s="17" t="s">
        <v>76</v>
      </c>
      <c r="C185" s="15">
        <f>C154</f>
        <v>120</v>
      </c>
      <c r="D185" s="19" t="s">
        <v>5</v>
      </c>
      <c r="E185" s="7">
        <f>Assumptions!$G$25</f>
        <v>1044</v>
      </c>
      <c r="F185" s="19" t="s">
        <v>6</v>
      </c>
      <c r="G185" s="15"/>
      <c r="H185" s="15"/>
      <c r="I185" s="20">
        <f>A185*C185*E185</f>
        <v>2505600</v>
      </c>
      <c r="K185" s="16">
        <f>K154</f>
        <v>20</v>
      </c>
      <c r="L185" s="17" t="s">
        <v>76</v>
      </c>
      <c r="M185" s="15">
        <f>M154</f>
        <v>120</v>
      </c>
      <c r="N185" s="19" t="s">
        <v>5</v>
      </c>
      <c r="O185" s="7">
        <f>Assumptions!$G$25</f>
        <v>1044</v>
      </c>
      <c r="P185" s="19" t="s">
        <v>6</v>
      </c>
      <c r="Q185" s="15"/>
      <c r="R185" s="15"/>
      <c r="S185" s="20">
        <f>K185*M185*O185</f>
        <v>2505600</v>
      </c>
      <c r="AD185" s="88"/>
    </row>
    <row r="186" spans="1:30" ht="11.1" customHeight="1" x14ac:dyDescent="0.25">
      <c r="A186" s="16">
        <f>A155</f>
        <v>5</v>
      </c>
      <c r="B186" s="17" t="s">
        <v>77</v>
      </c>
      <c r="C186" s="15">
        <f>C155</f>
        <v>150</v>
      </c>
      <c r="D186" s="19" t="s">
        <v>7</v>
      </c>
      <c r="E186" s="7">
        <f>Assumptions!$G$26</f>
        <v>1044</v>
      </c>
      <c r="F186" s="19" t="s">
        <v>6</v>
      </c>
      <c r="G186" s="15"/>
      <c r="H186" s="15"/>
      <c r="I186" s="20">
        <f>A186*C186*E186</f>
        <v>783000</v>
      </c>
      <c r="K186" s="16">
        <f>K155</f>
        <v>5</v>
      </c>
      <c r="L186" s="17" t="s">
        <v>77</v>
      </c>
      <c r="M186" s="15">
        <f>M155</f>
        <v>150</v>
      </c>
      <c r="N186" s="19" t="s">
        <v>7</v>
      </c>
      <c r="O186" s="7">
        <f>Assumptions!$G$26</f>
        <v>1044</v>
      </c>
      <c r="P186" s="19" t="s">
        <v>6</v>
      </c>
      <c r="Q186" s="15"/>
      <c r="R186" s="15"/>
      <c r="S186" s="20">
        <f>K186*M186*O186</f>
        <v>783000</v>
      </c>
      <c r="AD186" s="88"/>
    </row>
    <row r="187" spans="1:30" ht="11.1" customHeight="1" x14ac:dyDescent="0.25">
      <c r="A187" s="25">
        <f>SUM(A182:A186)</f>
        <v>100</v>
      </c>
      <c r="B187" s="13"/>
      <c r="C187" s="33">
        <f>SUM(A182*C182*G182)+(A183*C183)+(A184*C184)+(A185*C185)+(A186*C186)</f>
        <v>9450</v>
      </c>
      <c r="D187" s="21" t="s">
        <v>78</v>
      </c>
      <c r="E187" s="13"/>
      <c r="F187" s="21"/>
      <c r="G187" s="13"/>
      <c r="H187" s="13"/>
      <c r="I187" s="27"/>
      <c r="K187" s="25">
        <f>SUM(K182:K186)</f>
        <v>100</v>
      </c>
      <c r="L187" s="13"/>
      <c r="M187" s="33">
        <f>SUM(K182*M182*Q182)+(K183*M183)+(K184*M184)+(K185*M185)+(K186*M186)</f>
        <v>9450</v>
      </c>
      <c r="N187" s="21" t="s">
        <v>78</v>
      </c>
      <c r="O187" s="13"/>
      <c r="P187" s="21"/>
      <c r="Q187" s="13"/>
      <c r="R187" s="13"/>
      <c r="S187" s="27"/>
      <c r="AD187" s="88"/>
    </row>
    <row r="188" spans="1:30" ht="11.1" customHeight="1" x14ac:dyDescent="0.25">
      <c r="A188" s="6"/>
      <c r="B188" s="1"/>
      <c r="E188" s="40"/>
      <c r="F188" s="19"/>
      <c r="I188" s="20"/>
      <c r="K188" s="6"/>
      <c r="L188" s="1"/>
      <c r="O188" s="40"/>
      <c r="P188" s="19"/>
      <c r="S188" s="20"/>
      <c r="AD188" s="88"/>
    </row>
    <row r="189" spans="1:30" ht="11.1" customHeight="1" x14ac:dyDescent="0.25">
      <c r="A189" s="6" t="s">
        <v>87</v>
      </c>
      <c r="B189" s="6"/>
      <c r="C189" s="15"/>
      <c r="D189" s="15"/>
      <c r="E189" s="42">
        <f>Assumptions!$E$41</f>
        <v>0.08</v>
      </c>
      <c r="F189" s="19" t="s">
        <v>13</v>
      </c>
      <c r="G189" s="15"/>
      <c r="H189" s="15"/>
      <c r="I189" s="20">
        <f>SUM(I182:I186)*E189</f>
        <v>789264</v>
      </c>
      <c r="K189" s="6" t="s">
        <v>87</v>
      </c>
      <c r="L189" s="6"/>
      <c r="M189" s="15"/>
      <c r="N189" s="15"/>
      <c r="O189" s="42">
        <f>Assumptions!$E$41</f>
        <v>0.08</v>
      </c>
      <c r="P189" s="19" t="s">
        <v>13</v>
      </c>
      <c r="Q189" s="15"/>
      <c r="R189" s="15"/>
      <c r="S189" s="20">
        <f>SUM(S182:S186)*O189</f>
        <v>789264</v>
      </c>
      <c r="AD189" s="88"/>
    </row>
    <row r="190" spans="1:30" ht="11.1" customHeight="1" x14ac:dyDescent="0.25">
      <c r="A190" s="6" t="s">
        <v>14</v>
      </c>
      <c r="B190" s="6"/>
      <c r="C190" s="15"/>
      <c r="D190" s="15"/>
      <c r="E190" s="42">
        <f>Assumptions!$E$42</f>
        <v>5.0000000000000001E-3</v>
      </c>
      <c r="F190" s="19" t="s">
        <v>15</v>
      </c>
      <c r="G190" s="15"/>
      <c r="H190" s="15"/>
      <c r="I190" s="20">
        <f>I172*E190</f>
        <v>87787.5</v>
      </c>
      <c r="K190" s="6" t="s">
        <v>14</v>
      </c>
      <c r="L190" s="6"/>
      <c r="M190" s="15"/>
      <c r="N190" s="15"/>
      <c r="O190" s="42">
        <f>Assumptions!$E$42</f>
        <v>5.0000000000000001E-3</v>
      </c>
      <c r="P190" s="19" t="s">
        <v>15</v>
      </c>
      <c r="Q190" s="15"/>
      <c r="R190" s="15"/>
      <c r="S190" s="20">
        <f>S172*O190</f>
        <v>104325</v>
      </c>
      <c r="AD190" s="88"/>
    </row>
    <row r="191" spans="1:30" ht="11.1" customHeight="1" x14ac:dyDescent="0.25">
      <c r="A191" s="6" t="s">
        <v>16</v>
      </c>
      <c r="B191" s="6"/>
      <c r="C191" s="15"/>
      <c r="D191" s="15"/>
      <c r="E191" s="42">
        <f>Assumptions!$E$43</f>
        <v>1.0999999999999999E-2</v>
      </c>
      <c r="F191" s="19" t="s">
        <v>13</v>
      </c>
      <c r="G191" s="15"/>
      <c r="H191" s="15"/>
      <c r="I191" s="20">
        <f>SUM(I182:I186)*E191</f>
        <v>108523.79999999999</v>
      </c>
      <c r="K191" s="6" t="s">
        <v>16</v>
      </c>
      <c r="L191" s="6"/>
      <c r="M191" s="15"/>
      <c r="N191" s="15"/>
      <c r="O191" s="42">
        <f>Assumptions!$E$43</f>
        <v>1.0999999999999999E-2</v>
      </c>
      <c r="P191" s="19" t="s">
        <v>13</v>
      </c>
      <c r="Q191" s="15"/>
      <c r="R191" s="15"/>
      <c r="S191" s="20">
        <f>SUM(S182:S186)*O191</f>
        <v>108523.79999999999</v>
      </c>
      <c r="AD191" s="88"/>
    </row>
    <row r="192" spans="1:30" ht="11.1" customHeight="1" x14ac:dyDescent="0.25">
      <c r="A192" s="6" t="s">
        <v>17</v>
      </c>
      <c r="B192" s="6"/>
      <c r="C192" s="15"/>
      <c r="D192" s="15"/>
      <c r="E192" s="42">
        <f>Assumptions!$E$44</f>
        <v>0.02</v>
      </c>
      <c r="F192" s="19" t="s">
        <v>45</v>
      </c>
      <c r="G192" s="15"/>
      <c r="H192" s="15"/>
      <c r="I192" s="20">
        <f>SUM(I151:I155)*E192</f>
        <v>351150</v>
      </c>
      <c r="K192" s="6" t="s">
        <v>17</v>
      </c>
      <c r="L192" s="6"/>
      <c r="M192" s="15"/>
      <c r="N192" s="15"/>
      <c r="O192" s="42">
        <f>Assumptions!$E$44</f>
        <v>0.02</v>
      </c>
      <c r="P192" s="19" t="s">
        <v>45</v>
      </c>
      <c r="Q192" s="15"/>
      <c r="R192" s="15"/>
      <c r="S192" s="20">
        <f>SUM(S151:S155)*O192</f>
        <v>417300</v>
      </c>
      <c r="AD192" s="88"/>
    </row>
    <row r="193" spans="1:30" ht="11.1" customHeight="1" x14ac:dyDescent="0.25">
      <c r="A193" s="6" t="s">
        <v>18</v>
      </c>
      <c r="B193" s="6"/>
      <c r="C193" s="34"/>
      <c r="D193" s="15"/>
      <c r="E193" s="42">
        <f>Assumptions!$E$45</f>
        <v>0.05</v>
      </c>
      <c r="F193" s="19" t="s">
        <v>13</v>
      </c>
      <c r="G193" s="15"/>
      <c r="H193" s="15"/>
      <c r="I193" s="20">
        <f>SUM(I182:I188)*E193</f>
        <v>493290</v>
      </c>
      <c r="K193" s="6" t="s">
        <v>18</v>
      </c>
      <c r="L193" s="6"/>
      <c r="M193" s="34"/>
      <c r="N193" s="15"/>
      <c r="O193" s="42">
        <f>Assumptions!$E$45</f>
        <v>0.05</v>
      </c>
      <c r="P193" s="19" t="s">
        <v>13</v>
      </c>
      <c r="Q193" s="15"/>
      <c r="R193" s="15"/>
      <c r="S193" s="20">
        <f>SUM(S182:S188)*O193</f>
        <v>493290</v>
      </c>
      <c r="AD193" s="88"/>
    </row>
    <row r="194" spans="1:30" ht="11.1" customHeight="1" x14ac:dyDescent="0.25">
      <c r="A194" s="6"/>
      <c r="B194" s="1"/>
      <c r="E194" s="43"/>
      <c r="F194" s="19"/>
      <c r="I194" s="23"/>
      <c r="K194" s="6"/>
      <c r="L194" s="1"/>
      <c r="O194" s="43"/>
      <c r="P194" s="19"/>
      <c r="S194" s="23"/>
      <c r="AD194" s="88"/>
    </row>
    <row r="195" spans="1:30" ht="11.1" customHeight="1" x14ac:dyDescent="0.25">
      <c r="A195" s="6" t="s">
        <v>89</v>
      </c>
      <c r="B195" s="6"/>
      <c r="C195" s="32">
        <f>Assumptions!$C$47</f>
        <v>0.05</v>
      </c>
      <c r="D195" s="41">
        <f>Assumptions!$D$47</f>
        <v>12</v>
      </c>
      <c r="E195" s="19" t="s">
        <v>21</v>
      </c>
      <c r="F195" s="15"/>
      <c r="G195" s="40">
        <f>Assumptions!$G$47</f>
        <v>6</v>
      </c>
      <c r="H195" s="19" t="s">
        <v>79</v>
      </c>
      <c r="I195" s="20">
        <f>(((SUM(I175:I180)*POWER((1+C195/12),((D195+G195)/12)*12))-SUM(I175:I180))      +           ((((SUM(I182:I194)*POWER((1+C195/12),((D195+G195)/12)*12))-SUM(I182:I194))*0.5)))</f>
        <v>454477.22451379336</v>
      </c>
      <c r="K195" s="6" t="s">
        <v>89</v>
      </c>
      <c r="L195" s="6"/>
      <c r="M195" s="32">
        <f>Assumptions!$C$47</f>
        <v>0.05</v>
      </c>
      <c r="N195" s="41">
        <f>Assumptions!$D$47</f>
        <v>12</v>
      </c>
      <c r="O195" s="19" t="s">
        <v>21</v>
      </c>
      <c r="P195" s="15"/>
      <c r="Q195" s="40">
        <f>Assumptions!$G$47</f>
        <v>6</v>
      </c>
      <c r="R195" s="19" t="s">
        <v>79</v>
      </c>
      <c r="S195" s="20">
        <f>(((SUM(S175:S180)*POWER((1+M195/12),((N195+Q195)/12)*12))-SUM(S175:S180))      +           ((((SUM(S182:S194)*POWER((1+M195/12),((N195+Q195)/12)*12))-SUM(S182:S194))*0.5)))</f>
        <v>457690.30411004741</v>
      </c>
      <c r="AD195" s="88"/>
    </row>
    <row r="196" spans="1:30" ht="11.1" customHeight="1" x14ac:dyDescent="0.25">
      <c r="A196" s="6" t="s">
        <v>22</v>
      </c>
      <c r="B196" s="6"/>
      <c r="C196" s="32">
        <f>Assumptions!$C$48</f>
        <v>0.01</v>
      </c>
      <c r="D196" s="19" t="s">
        <v>23</v>
      </c>
      <c r="E196" s="15"/>
      <c r="F196" s="15"/>
      <c r="G196" s="15"/>
      <c r="H196" s="15"/>
      <c r="I196" s="20">
        <f>SUM(I175:I193)*C196</f>
        <v>116958.15300000001</v>
      </c>
      <c r="K196" s="6" t="s">
        <v>22</v>
      </c>
      <c r="L196" s="6"/>
      <c r="M196" s="32">
        <f>Assumptions!$C$48</f>
        <v>0.01</v>
      </c>
      <c r="N196" s="19" t="s">
        <v>23</v>
      </c>
      <c r="O196" s="15"/>
      <c r="P196" s="15"/>
      <c r="Q196" s="15"/>
      <c r="R196" s="15"/>
      <c r="S196" s="20">
        <f>SUM(S175:S193)*M196</f>
        <v>117785.02800000001</v>
      </c>
      <c r="AD196" s="88"/>
    </row>
    <row r="197" spans="1:30" ht="11.1" customHeight="1" x14ac:dyDescent="0.25">
      <c r="A197" s="6" t="s">
        <v>24</v>
      </c>
      <c r="B197" s="6"/>
      <c r="C197" s="61" t="s">
        <v>104</v>
      </c>
      <c r="D197" s="32">
        <f>Assumptions!$D$49</f>
        <v>0.2</v>
      </c>
      <c r="E197" s="19" t="s">
        <v>25</v>
      </c>
      <c r="I197" s="20">
        <f>SUM(I151:I155)*D197+SUM(I158:I170)*G197</f>
        <v>3511500</v>
      </c>
      <c r="K197" s="6" t="s">
        <v>24</v>
      </c>
      <c r="L197" s="6"/>
      <c r="M197" s="61" t="s">
        <v>104</v>
      </c>
      <c r="N197" s="32">
        <f>Assumptions!$D$49</f>
        <v>0.2</v>
      </c>
      <c r="O197" s="19" t="s">
        <v>25</v>
      </c>
      <c r="S197" s="20">
        <f>SUM(S151:S155)*N197+SUM(S158:S170)*Q197</f>
        <v>4173000</v>
      </c>
      <c r="AD197" s="88"/>
    </row>
    <row r="198" spans="1:30" ht="11.1" customHeight="1" x14ac:dyDescent="0.25">
      <c r="A198" s="13"/>
      <c r="B198" s="13"/>
      <c r="C198" s="13"/>
      <c r="D198" s="13"/>
      <c r="E198" s="13"/>
      <c r="F198" s="13"/>
      <c r="G198" s="13"/>
      <c r="H198" s="13"/>
      <c r="I198" s="27"/>
      <c r="K198" s="13"/>
      <c r="L198" s="13"/>
      <c r="M198" s="13"/>
      <c r="N198" s="13"/>
      <c r="O198" s="13"/>
      <c r="P198" s="13"/>
      <c r="Q198" s="13"/>
      <c r="R198" s="13"/>
      <c r="S198" s="27"/>
      <c r="AD198" s="88"/>
    </row>
    <row r="199" spans="1:30" ht="11.1" customHeight="1" x14ac:dyDescent="0.25">
      <c r="A199" s="12" t="s">
        <v>26</v>
      </c>
      <c r="B199" s="13"/>
      <c r="C199" s="13"/>
      <c r="D199" s="13"/>
      <c r="E199" s="13"/>
      <c r="F199" s="13"/>
      <c r="G199" s="13"/>
      <c r="H199" s="13"/>
      <c r="I199" s="29">
        <f>SUM(I175:I198)</f>
        <v>15778750.677513795</v>
      </c>
      <c r="K199" s="12" t="s">
        <v>26</v>
      </c>
      <c r="L199" s="13"/>
      <c r="M199" s="13"/>
      <c r="N199" s="13"/>
      <c r="O199" s="13"/>
      <c r="P199" s="13"/>
      <c r="Q199" s="13"/>
      <c r="R199" s="13"/>
      <c r="S199" s="29">
        <f>SUM(S175:S198)</f>
        <v>16526978.132110048</v>
      </c>
      <c r="AD199" s="88"/>
    </row>
    <row r="200" spans="1:30" ht="11.1" customHeight="1" x14ac:dyDescent="0.25">
      <c r="A200" s="15"/>
      <c r="B200" s="15"/>
      <c r="C200" s="15"/>
      <c r="D200" s="15"/>
      <c r="E200" s="15"/>
      <c r="F200" s="15"/>
      <c r="G200" s="15"/>
      <c r="H200" s="15"/>
      <c r="I200" s="35"/>
      <c r="K200" s="15"/>
      <c r="L200" s="15"/>
      <c r="M200" s="15"/>
      <c r="N200" s="15"/>
      <c r="O200" s="15"/>
      <c r="P200" s="15"/>
      <c r="Q200" s="15"/>
      <c r="R200" s="15"/>
      <c r="S200" s="35"/>
      <c r="AD200" s="88"/>
    </row>
    <row r="201" spans="1:30" ht="11.1" customHeight="1" x14ac:dyDescent="0.25">
      <c r="A201" s="36" t="s">
        <v>107</v>
      </c>
      <c r="B201" s="37"/>
      <c r="C201" s="37"/>
      <c r="D201" s="37"/>
      <c r="E201" s="37"/>
      <c r="F201" s="37"/>
      <c r="G201" s="37"/>
      <c r="H201" s="37"/>
      <c r="I201" s="38">
        <f>I172-I199</f>
        <v>1778749.322486205</v>
      </c>
      <c r="K201" s="36" t="s">
        <v>107</v>
      </c>
      <c r="L201" s="37"/>
      <c r="M201" s="37"/>
      <c r="N201" s="37"/>
      <c r="O201" s="37"/>
      <c r="P201" s="37"/>
      <c r="Q201" s="37"/>
      <c r="R201" s="37"/>
      <c r="S201" s="38">
        <f>S172-S199</f>
        <v>4338021.8678899519</v>
      </c>
      <c r="AD201" s="88"/>
    </row>
    <row r="202" spans="1:30" ht="11.1" customHeight="1" x14ac:dyDescent="0.25">
      <c r="A202" s="36" t="s">
        <v>108</v>
      </c>
      <c r="B202" s="37"/>
      <c r="C202" s="37"/>
      <c r="D202" s="37"/>
      <c r="E202" s="37"/>
      <c r="F202" s="37"/>
      <c r="G202" s="37"/>
      <c r="H202" s="37"/>
      <c r="I202" s="38">
        <f>I201/F145</f>
        <v>576446.53969460353</v>
      </c>
      <c r="K202" s="36" t="s">
        <v>108</v>
      </c>
      <c r="L202" s="37"/>
      <c r="M202" s="37"/>
      <c r="N202" s="37"/>
      <c r="O202" s="37"/>
      <c r="P202" s="37"/>
      <c r="Q202" s="37"/>
      <c r="R202" s="37"/>
      <c r="S202" s="38">
        <f>S201/P145</f>
        <v>1405840.4201495217</v>
      </c>
      <c r="AD202" s="88"/>
    </row>
    <row r="203" spans="1:30" ht="11.1" customHeight="1" x14ac:dyDescent="0.25"/>
    <row r="204" spans="1:30" ht="11.1" customHeight="1" x14ac:dyDescent="0.25"/>
    <row r="205" spans="1:30" ht="11.1" customHeight="1" x14ac:dyDescent="0.25"/>
    <row r="206" spans="1:30" ht="11.1" customHeight="1" x14ac:dyDescent="0.25"/>
    <row r="207" spans="1:30" ht="11.1" customHeight="1" x14ac:dyDescent="0.25"/>
    <row r="208" spans="1:30" ht="11.1" customHeight="1" x14ac:dyDescent="0.25"/>
    <row r="209" ht="11.1" customHeight="1" x14ac:dyDescent="0.25"/>
    <row r="210" ht="11.1" customHeight="1" x14ac:dyDescent="0.25"/>
    <row r="211" ht="11.1" customHeight="1" x14ac:dyDescent="0.25"/>
    <row r="212" ht="11.1" customHeight="1" x14ac:dyDescent="0.25"/>
    <row r="213" ht="11.1" customHeight="1" x14ac:dyDescent="0.25"/>
    <row r="214" ht="11.1" customHeight="1" x14ac:dyDescent="0.25"/>
    <row r="215" ht="11.1" customHeight="1" x14ac:dyDescent="0.25"/>
    <row r="216" ht="11.1" customHeight="1" x14ac:dyDescent="0.25"/>
    <row r="217" ht="11.1" customHeight="1" x14ac:dyDescent="0.25"/>
    <row r="218" ht="11.1" customHeight="1" x14ac:dyDescent="0.25"/>
    <row r="219" ht="11.1" customHeight="1" x14ac:dyDescent="0.25"/>
    <row r="220" ht="11.1" customHeight="1" x14ac:dyDescent="0.25"/>
    <row r="221" ht="11.1" customHeight="1" x14ac:dyDescent="0.25"/>
    <row r="222" ht="11.1" customHeight="1" x14ac:dyDescent="0.25"/>
    <row r="223" ht="11.1" customHeight="1" x14ac:dyDescent="0.25"/>
    <row r="224" ht="11.1" customHeight="1" x14ac:dyDescent="0.25"/>
    <row r="225" ht="11.1" customHeight="1" x14ac:dyDescent="0.25"/>
    <row r="226" ht="11.1" customHeight="1" x14ac:dyDescent="0.25"/>
    <row r="227" ht="11.1" customHeight="1" x14ac:dyDescent="0.25"/>
    <row r="228" ht="11.1" customHeight="1" x14ac:dyDescent="0.25"/>
    <row r="229" ht="11.1" customHeight="1" x14ac:dyDescent="0.25"/>
    <row r="230" ht="11.1" customHeight="1" x14ac:dyDescent="0.25"/>
    <row r="231" ht="11.1" customHeight="1" x14ac:dyDescent="0.25"/>
    <row r="232" ht="11.1" customHeight="1" x14ac:dyDescent="0.25"/>
    <row r="233" ht="11.1" customHeight="1" x14ac:dyDescent="0.25"/>
    <row r="234" ht="11.1" customHeight="1" x14ac:dyDescent="0.25"/>
    <row r="235" ht="11.1" customHeight="1" x14ac:dyDescent="0.25"/>
    <row r="236" ht="11.1" customHeight="1" x14ac:dyDescent="0.25"/>
    <row r="237" ht="11.1" customHeight="1" x14ac:dyDescent="0.25"/>
    <row r="238" ht="11.1" customHeight="1" x14ac:dyDescent="0.25"/>
    <row r="239" ht="11.1" customHeight="1" x14ac:dyDescent="0.25"/>
    <row r="240" ht="11.1" customHeight="1" x14ac:dyDescent="0.25"/>
    <row r="241" ht="11.1" customHeight="1" x14ac:dyDescent="0.25"/>
    <row r="242" ht="11.1" customHeight="1" x14ac:dyDescent="0.25"/>
    <row r="243" ht="11.1" customHeight="1" x14ac:dyDescent="0.25"/>
    <row r="244" ht="11.1" customHeight="1" x14ac:dyDescent="0.25"/>
    <row r="245" ht="11.1" customHeight="1" x14ac:dyDescent="0.25"/>
    <row r="246" ht="11.1" customHeight="1" x14ac:dyDescent="0.25"/>
    <row r="247" ht="11.1" customHeight="1" x14ac:dyDescent="0.25"/>
    <row r="248" ht="11.1" customHeight="1" x14ac:dyDescent="0.25"/>
    <row r="249" ht="11.1" customHeight="1" x14ac:dyDescent="0.25"/>
    <row r="250" ht="11.1" customHeight="1" x14ac:dyDescent="0.25"/>
    <row r="251" ht="11.1" customHeight="1" x14ac:dyDescent="0.25"/>
    <row r="252" ht="11.1" customHeight="1" x14ac:dyDescent="0.25"/>
    <row r="253" ht="11.1" customHeight="1" x14ac:dyDescent="0.25"/>
    <row r="254" ht="11.1" customHeight="1" x14ac:dyDescent="0.25"/>
    <row r="255" ht="11.1" customHeight="1" x14ac:dyDescent="0.25"/>
    <row r="256" ht="11.1" customHeight="1" x14ac:dyDescent="0.25"/>
    <row r="257" ht="11.1" customHeight="1" x14ac:dyDescent="0.25"/>
    <row r="258" ht="11.1" customHeight="1" x14ac:dyDescent="0.25"/>
    <row r="259" ht="11.1" customHeight="1" x14ac:dyDescent="0.25"/>
    <row r="260" ht="11.1" customHeight="1" x14ac:dyDescent="0.25"/>
    <row r="261" ht="11.1" customHeight="1" x14ac:dyDescent="0.25"/>
    <row r="262" ht="11.1" customHeight="1" x14ac:dyDescent="0.25"/>
    <row r="263" ht="11.1" customHeight="1" x14ac:dyDescent="0.25"/>
    <row r="264" ht="11.1" customHeight="1" x14ac:dyDescent="0.25"/>
    <row r="265" ht="11.1" customHeight="1" x14ac:dyDescent="0.25"/>
    <row r="266" ht="11.1" customHeight="1" x14ac:dyDescent="0.25"/>
    <row r="267" ht="11.1" customHeight="1" x14ac:dyDescent="0.25"/>
    <row r="268" ht="11.1" customHeight="1" x14ac:dyDescent="0.25"/>
    <row r="269" ht="11.1" customHeight="1" x14ac:dyDescent="0.25"/>
    <row r="270" ht="11.1" customHeight="1" x14ac:dyDescent="0.25"/>
    <row r="271" ht="11.1" customHeight="1" x14ac:dyDescent="0.25"/>
    <row r="272" ht="11.1" customHeight="1" x14ac:dyDescent="0.25"/>
    <row r="273" ht="11.1" customHeight="1" x14ac:dyDescent="0.25"/>
    <row r="274" ht="11.1" customHeight="1" x14ac:dyDescent="0.25"/>
    <row r="275" ht="11.1" customHeight="1" x14ac:dyDescent="0.25"/>
    <row r="276" ht="11.1" customHeight="1" x14ac:dyDescent="0.25"/>
    <row r="277" ht="11.1" customHeight="1" x14ac:dyDescent="0.25"/>
    <row r="278" ht="11.1" customHeight="1" x14ac:dyDescent="0.25"/>
    <row r="279" ht="11.1" customHeight="1" x14ac:dyDescent="0.25"/>
    <row r="280" ht="11.1" customHeight="1" x14ac:dyDescent="0.25"/>
    <row r="281" ht="11.1" customHeight="1" x14ac:dyDescent="0.25"/>
    <row r="282" ht="11.1" customHeight="1" x14ac:dyDescent="0.25"/>
    <row r="283" ht="11.1" customHeight="1" x14ac:dyDescent="0.25"/>
    <row r="284" ht="11.1" customHeight="1" x14ac:dyDescent="0.25"/>
    <row r="285" ht="11.1" customHeight="1" x14ac:dyDescent="0.25"/>
    <row r="286" ht="11.1" customHeight="1" x14ac:dyDescent="0.25"/>
    <row r="287" ht="11.1" customHeight="1" x14ac:dyDescent="0.25"/>
    <row r="288" ht="11.1" customHeight="1" x14ac:dyDescent="0.25"/>
    <row r="289" ht="11.1" customHeight="1" x14ac:dyDescent="0.25"/>
    <row r="290" ht="11.1" customHeight="1" x14ac:dyDescent="0.25"/>
    <row r="291" ht="11.1" customHeight="1" x14ac:dyDescent="0.25"/>
    <row r="292" ht="11.1" customHeight="1" x14ac:dyDescent="0.25"/>
    <row r="293" ht="11.1" customHeight="1" x14ac:dyDescent="0.25"/>
    <row r="294" ht="11.1" customHeight="1" x14ac:dyDescent="0.25"/>
    <row r="295" ht="11.1" customHeight="1" x14ac:dyDescent="0.25"/>
    <row r="296" ht="11.1" customHeight="1" x14ac:dyDescent="0.25"/>
    <row r="297" ht="11.1" customHeight="1" x14ac:dyDescent="0.25"/>
    <row r="298" ht="11.1" customHeight="1" x14ac:dyDescent="0.25"/>
    <row r="299" ht="11.1" customHeight="1" x14ac:dyDescent="0.25"/>
    <row r="300" ht="11.1" customHeight="1" x14ac:dyDescent="0.25"/>
    <row r="301" ht="11.1" customHeight="1" x14ac:dyDescent="0.25"/>
    <row r="302" ht="11.1" customHeight="1" x14ac:dyDescent="0.25"/>
    <row r="303" ht="11.1" customHeight="1" x14ac:dyDescent="0.25"/>
    <row r="304" ht="11.1" customHeight="1" x14ac:dyDescent="0.25"/>
    <row r="305" ht="11.1" customHeight="1" x14ac:dyDescent="0.25"/>
    <row r="306" ht="11.1" customHeight="1" x14ac:dyDescent="0.25"/>
    <row r="307" ht="11.1" customHeight="1" x14ac:dyDescent="0.25"/>
    <row r="308" ht="11.1" customHeight="1" x14ac:dyDescent="0.25"/>
    <row r="309" ht="11.1" customHeight="1" x14ac:dyDescent="0.25"/>
    <row r="310" ht="11.1" customHeight="1" x14ac:dyDescent="0.25"/>
    <row r="311" ht="11.1" customHeight="1" x14ac:dyDescent="0.25"/>
    <row r="312" ht="11.1" customHeight="1" x14ac:dyDescent="0.25"/>
    <row r="313" ht="11.1" customHeight="1" x14ac:dyDescent="0.25"/>
    <row r="314" ht="11.1" customHeight="1" x14ac:dyDescent="0.25"/>
    <row r="315" ht="11.1" customHeight="1" x14ac:dyDescent="0.25"/>
    <row r="316" ht="11.1" customHeight="1" x14ac:dyDescent="0.25"/>
    <row r="317" ht="11.1" customHeight="1" x14ac:dyDescent="0.25"/>
    <row r="318" ht="11.1" customHeight="1" x14ac:dyDescent="0.25"/>
    <row r="319" ht="11.1" customHeight="1" x14ac:dyDescent="0.25"/>
    <row r="320" ht="11.1" customHeight="1" x14ac:dyDescent="0.25"/>
    <row r="321" ht="11.1" customHeight="1" x14ac:dyDescent="0.25"/>
    <row r="322" ht="11.1" customHeight="1" x14ac:dyDescent="0.25"/>
    <row r="323" ht="11.1" customHeight="1" x14ac:dyDescent="0.25"/>
    <row r="324" ht="11.1" customHeight="1" x14ac:dyDescent="0.25"/>
    <row r="325" ht="11.1" customHeight="1" x14ac:dyDescent="0.25"/>
    <row r="326" ht="11.1" customHeight="1" x14ac:dyDescent="0.25"/>
    <row r="327" ht="11.1" customHeight="1" x14ac:dyDescent="0.25"/>
    <row r="328" ht="11.1" customHeight="1" x14ac:dyDescent="0.25"/>
    <row r="329" ht="11.1" customHeight="1" x14ac:dyDescent="0.25"/>
    <row r="330" ht="11.1" customHeight="1" x14ac:dyDescent="0.25"/>
    <row r="331" ht="11.1" customHeight="1" x14ac:dyDescent="0.25"/>
    <row r="332" ht="11.1" customHeight="1" x14ac:dyDescent="0.25"/>
    <row r="333" ht="11.1" customHeight="1" x14ac:dyDescent="0.25"/>
    <row r="334" ht="11.1" customHeight="1" x14ac:dyDescent="0.25"/>
    <row r="335" ht="11.1" customHeight="1" x14ac:dyDescent="0.25"/>
    <row r="336" ht="11.1" customHeight="1" x14ac:dyDescent="0.25"/>
    <row r="337" ht="11.1" customHeight="1" x14ac:dyDescent="0.25"/>
    <row r="338" ht="11.1" customHeight="1" x14ac:dyDescent="0.25"/>
    <row r="339" ht="11.1" customHeight="1" x14ac:dyDescent="0.25"/>
    <row r="340" ht="11.1" customHeight="1" x14ac:dyDescent="0.25"/>
    <row r="341" ht="11.1" customHeight="1" x14ac:dyDescent="0.25"/>
    <row r="342" ht="11.1" customHeight="1" x14ac:dyDescent="0.25"/>
    <row r="343" ht="11.1" customHeight="1" x14ac:dyDescent="0.25"/>
    <row r="344" ht="11.1" customHeight="1" x14ac:dyDescent="0.25"/>
    <row r="345" ht="11.1" customHeight="1" x14ac:dyDescent="0.25"/>
    <row r="346" ht="11.1" customHeight="1" x14ac:dyDescent="0.25"/>
    <row r="347" ht="11.1" customHeight="1" x14ac:dyDescent="0.25"/>
    <row r="348" ht="11.1" customHeight="1" x14ac:dyDescent="0.25"/>
    <row r="349" ht="11.1" customHeight="1" x14ac:dyDescent="0.25"/>
    <row r="350" ht="11.1" customHeight="1" x14ac:dyDescent="0.25"/>
    <row r="351" ht="11.1" customHeight="1" x14ac:dyDescent="0.25"/>
    <row r="352" ht="11.1" customHeight="1" x14ac:dyDescent="0.25"/>
    <row r="353" ht="11.1" customHeight="1" x14ac:dyDescent="0.25"/>
    <row r="354" ht="11.1" customHeight="1" x14ac:dyDescent="0.25"/>
    <row r="355" ht="11.1" customHeight="1" x14ac:dyDescent="0.25"/>
    <row r="356" ht="11.1" customHeight="1" x14ac:dyDescent="0.25"/>
    <row r="357" ht="11.1" customHeight="1" x14ac:dyDescent="0.25"/>
    <row r="358" ht="11.1" customHeight="1" x14ac:dyDescent="0.25"/>
    <row r="359" ht="11.1" customHeight="1" x14ac:dyDescent="0.25"/>
    <row r="360" ht="11.1" customHeight="1" x14ac:dyDescent="0.25"/>
    <row r="361" ht="11.1" customHeight="1" x14ac:dyDescent="0.25"/>
    <row r="362" ht="11.1" customHeight="1" x14ac:dyDescent="0.25"/>
    <row r="363" ht="11.1" customHeight="1" x14ac:dyDescent="0.25"/>
    <row r="364" ht="11.1" customHeight="1" x14ac:dyDescent="0.25"/>
    <row r="365" ht="11.1" customHeight="1" x14ac:dyDescent="0.25"/>
    <row r="366" ht="11.1" customHeight="1" x14ac:dyDescent="0.25"/>
    <row r="367" ht="11.1" customHeight="1" x14ac:dyDescent="0.25"/>
    <row r="368" ht="11.1" customHeight="1" x14ac:dyDescent="0.25"/>
    <row r="369" ht="11.1" customHeight="1" x14ac:dyDescent="0.25"/>
    <row r="370" ht="11.1" customHeight="1" x14ac:dyDescent="0.25"/>
    <row r="371" ht="11.1" customHeight="1" x14ac:dyDescent="0.25"/>
    <row r="372" ht="11.1" customHeight="1" x14ac:dyDescent="0.25"/>
    <row r="373" ht="11.1" customHeight="1" x14ac:dyDescent="0.25"/>
    <row r="374" ht="11.1" customHeight="1" x14ac:dyDescent="0.25"/>
    <row r="375" ht="11.1" customHeight="1" x14ac:dyDescent="0.25"/>
    <row r="376" ht="11.1" customHeight="1" x14ac:dyDescent="0.25"/>
    <row r="377" ht="11.1" customHeight="1" x14ac:dyDescent="0.25"/>
    <row r="378" ht="11.1" customHeight="1" x14ac:dyDescent="0.25"/>
    <row r="379" ht="11.1" customHeight="1" x14ac:dyDescent="0.25"/>
    <row r="380" ht="11.1" customHeight="1" x14ac:dyDescent="0.25"/>
    <row r="381" ht="11.1" customHeight="1" x14ac:dyDescent="0.25"/>
    <row r="382" ht="11.1" customHeight="1" x14ac:dyDescent="0.25"/>
    <row r="383" ht="11.1" customHeight="1" x14ac:dyDescent="0.25"/>
    <row r="384" ht="11.1" customHeight="1" x14ac:dyDescent="0.25"/>
    <row r="385" ht="11.1" customHeight="1" x14ac:dyDescent="0.25"/>
    <row r="386" ht="11.1" customHeight="1" x14ac:dyDescent="0.25"/>
    <row r="387" ht="11.1" customHeight="1" x14ac:dyDescent="0.25"/>
    <row r="388" ht="11.1" customHeight="1" x14ac:dyDescent="0.25"/>
    <row r="389" ht="11.1" customHeight="1" x14ac:dyDescent="0.25"/>
    <row r="390" ht="11.1" customHeight="1" x14ac:dyDescent="0.25"/>
    <row r="391" ht="11.1" customHeight="1" x14ac:dyDescent="0.25"/>
    <row r="392" ht="11.1" customHeight="1" x14ac:dyDescent="0.25"/>
    <row r="393" ht="11.1" customHeight="1" x14ac:dyDescent="0.25"/>
    <row r="394" ht="11.1" customHeight="1" x14ac:dyDescent="0.25"/>
    <row r="395" ht="11.1" customHeight="1" x14ac:dyDescent="0.25"/>
    <row r="396" ht="11.1" customHeight="1" x14ac:dyDescent="0.25"/>
    <row r="397" ht="11.1" customHeight="1" x14ac:dyDescent="0.25"/>
    <row r="398" ht="11.1" customHeight="1" x14ac:dyDescent="0.25"/>
    <row r="399" ht="11.1" customHeight="1" x14ac:dyDescent="0.25"/>
    <row r="400" ht="11.1" customHeight="1" x14ac:dyDescent="0.25"/>
    <row r="401" ht="11.1" customHeight="1" x14ac:dyDescent="0.25"/>
    <row r="402" ht="11.1" customHeight="1" x14ac:dyDescent="0.25"/>
    <row r="403" ht="11.1" customHeight="1" x14ac:dyDescent="0.25"/>
    <row r="404" ht="11.1" customHeight="1" x14ac:dyDescent="0.25"/>
    <row r="405" ht="11.1" customHeight="1" x14ac:dyDescent="0.25"/>
    <row r="406" ht="11.1" customHeight="1" x14ac:dyDescent="0.25"/>
    <row r="407" ht="11.1" customHeight="1" x14ac:dyDescent="0.25"/>
    <row r="408" ht="11.1" customHeight="1" x14ac:dyDescent="0.25"/>
    <row r="409" ht="11.1" customHeight="1" x14ac:dyDescent="0.25"/>
    <row r="410" ht="11.1" customHeight="1" x14ac:dyDescent="0.25"/>
    <row r="411" ht="11.1" customHeight="1" x14ac:dyDescent="0.25"/>
    <row r="412" ht="11.1" customHeight="1" x14ac:dyDescent="0.25"/>
    <row r="413" ht="11.1" customHeight="1" x14ac:dyDescent="0.25"/>
    <row r="414" ht="11.1" customHeight="1" x14ac:dyDescent="0.25"/>
    <row r="415" ht="11.1" customHeight="1" x14ac:dyDescent="0.25"/>
    <row r="416" ht="11.1" customHeight="1" x14ac:dyDescent="0.25"/>
    <row r="417" ht="11.1" customHeight="1" x14ac:dyDescent="0.25"/>
    <row r="418" ht="11.1" customHeight="1" x14ac:dyDescent="0.25"/>
    <row r="419" ht="11.1" customHeight="1" x14ac:dyDescent="0.25"/>
    <row r="420" ht="11.1" customHeight="1" x14ac:dyDescent="0.25"/>
    <row r="421" ht="11.1" customHeight="1" x14ac:dyDescent="0.25"/>
    <row r="422" ht="11.1" customHeight="1" x14ac:dyDescent="0.25"/>
    <row r="423" ht="11.1" customHeight="1" x14ac:dyDescent="0.25"/>
    <row r="424" ht="11.1" customHeight="1" x14ac:dyDescent="0.25"/>
    <row r="425" ht="11.1" customHeight="1" x14ac:dyDescent="0.25"/>
    <row r="426" ht="11.1" customHeight="1" x14ac:dyDescent="0.25"/>
    <row r="427" ht="11.1" customHeight="1" x14ac:dyDescent="0.25"/>
    <row r="428" ht="11.1" customHeight="1" x14ac:dyDescent="0.25"/>
    <row r="429" ht="11.1" customHeight="1" x14ac:dyDescent="0.25"/>
    <row r="430" ht="11.1" customHeight="1" x14ac:dyDescent="0.25"/>
    <row r="431" ht="11.1" customHeight="1" x14ac:dyDescent="0.25"/>
    <row r="432" ht="11.1" customHeight="1" x14ac:dyDescent="0.25"/>
    <row r="433" ht="11.1" customHeight="1" x14ac:dyDescent="0.25"/>
    <row r="434" ht="11.1" customHeight="1" x14ac:dyDescent="0.25"/>
    <row r="435" ht="11.1" customHeight="1" x14ac:dyDescent="0.25"/>
    <row r="436" ht="11.1" customHeight="1" x14ac:dyDescent="0.25"/>
    <row r="437" ht="11.1" customHeight="1" x14ac:dyDescent="0.25"/>
    <row r="438" ht="11.1" customHeight="1" x14ac:dyDescent="0.25"/>
    <row r="439" ht="11.1" customHeight="1" x14ac:dyDescent="0.25"/>
    <row r="440" ht="11.1" customHeight="1" x14ac:dyDescent="0.25"/>
    <row r="441" ht="11.1" customHeight="1" x14ac:dyDescent="0.25"/>
    <row r="442" ht="11.1" customHeight="1" x14ac:dyDescent="0.25"/>
    <row r="443" ht="11.1" customHeight="1" x14ac:dyDescent="0.25"/>
    <row r="444" ht="11.1" customHeight="1" x14ac:dyDescent="0.25"/>
    <row r="445" ht="11.1" customHeight="1" x14ac:dyDescent="0.25"/>
    <row r="446" ht="11.1" customHeight="1" x14ac:dyDescent="0.25"/>
    <row r="447" ht="11.1" customHeight="1" x14ac:dyDescent="0.25"/>
    <row r="448" ht="11.1" customHeight="1" x14ac:dyDescent="0.25"/>
    <row r="449" ht="11.1" customHeight="1" x14ac:dyDescent="0.25"/>
    <row r="450" ht="11.1" customHeight="1" x14ac:dyDescent="0.25"/>
    <row r="451" ht="11.1" customHeight="1" x14ac:dyDescent="0.25"/>
    <row r="452" ht="11.1" customHeight="1" x14ac:dyDescent="0.25"/>
    <row r="453" ht="11.1" customHeight="1" x14ac:dyDescent="0.25"/>
    <row r="454" ht="11.1" customHeight="1" x14ac:dyDescent="0.25"/>
    <row r="455" ht="11.1" customHeight="1" x14ac:dyDescent="0.25"/>
    <row r="456" ht="11.1" customHeight="1" x14ac:dyDescent="0.25"/>
    <row r="457" ht="11.1" customHeight="1" x14ac:dyDescent="0.25"/>
    <row r="458" ht="11.1" customHeight="1" x14ac:dyDescent="0.25"/>
    <row r="459" ht="11.1" customHeight="1" x14ac:dyDescent="0.25"/>
    <row r="460" ht="11.1" customHeight="1" x14ac:dyDescent="0.25"/>
    <row r="461" ht="11.1" customHeight="1" x14ac:dyDescent="0.25"/>
    <row r="462" ht="11.1" customHeight="1" x14ac:dyDescent="0.25"/>
    <row r="463" ht="11.1" customHeight="1" x14ac:dyDescent="0.25"/>
    <row r="464" ht="11.1" customHeight="1" x14ac:dyDescent="0.25"/>
    <row r="465" ht="11.1" customHeight="1" x14ac:dyDescent="0.25"/>
    <row r="466" ht="11.1" customHeight="1" x14ac:dyDescent="0.25"/>
    <row r="467" ht="11.1" customHeight="1" x14ac:dyDescent="0.25"/>
    <row r="468" ht="11.1" customHeight="1" x14ac:dyDescent="0.25"/>
    <row r="469" ht="11.1" customHeight="1" x14ac:dyDescent="0.25"/>
    <row r="470" ht="11.1" customHeight="1" x14ac:dyDescent="0.25"/>
    <row r="471" ht="11.1" customHeight="1" x14ac:dyDescent="0.25"/>
    <row r="472" ht="11.1" customHeight="1" x14ac:dyDescent="0.25"/>
    <row r="473" ht="11.1" customHeight="1" x14ac:dyDescent="0.25"/>
    <row r="474" ht="11.1" customHeight="1" x14ac:dyDescent="0.25"/>
    <row r="475" ht="11.1" customHeight="1" x14ac:dyDescent="0.25"/>
    <row r="476" ht="11.1" customHeight="1" x14ac:dyDescent="0.25"/>
    <row r="477" ht="11.1" customHeight="1" x14ac:dyDescent="0.25"/>
    <row r="478" ht="11.1" customHeight="1" x14ac:dyDescent="0.25"/>
    <row r="479" ht="11.1" customHeight="1" x14ac:dyDescent="0.25"/>
    <row r="480" ht="11.1" customHeight="1" x14ac:dyDescent="0.25"/>
    <row r="481" ht="11.1" customHeight="1" x14ac:dyDescent="0.25"/>
    <row r="482" ht="11.1" customHeight="1" x14ac:dyDescent="0.25"/>
    <row r="483" ht="11.1" customHeight="1" x14ac:dyDescent="0.25"/>
    <row r="484" ht="11.1" customHeight="1" x14ac:dyDescent="0.25"/>
    <row r="485" ht="11.1" customHeight="1" x14ac:dyDescent="0.25"/>
    <row r="486" ht="11.1" customHeight="1" x14ac:dyDescent="0.25"/>
    <row r="487" ht="11.1" customHeight="1" x14ac:dyDescent="0.25"/>
    <row r="488" ht="11.1" customHeight="1" x14ac:dyDescent="0.25"/>
    <row r="489" ht="11.1" customHeight="1" x14ac:dyDescent="0.25"/>
    <row r="490" ht="11.1" customHeight="1" x14ac:dyDescent="0.25"/>
    <row r="491" ht="11.1" customHeight="1" x14ac:dyDescent="0.25"/>
    <row r="492" ht="11.1" customHeight="1" x14ac:dyDescent="0.25"/>
    <row r="493" ht="11.1" customHeight="1" x14ac:dyDescent="0.25"/>
    <row r="494" ht="11.1" customHeight="1" x14ac:dyDescent="0.25"/>
    <row r="495" ht="11.1" customHeight="1" x14ac:dyDescent="0.25"/>
    <row r="496" ht="11.1" customHeight="1" x14ac:dyDescent="0.25"/>
    <row r="497" ht="11.1" customHeight="1" x14ac:dyDescent="0.25"/>
    <row r="498" ht="11.1" customHeight="1" x14ac:dyDescent="0.25"/>
    <row r="499" ht="11.1" customHeight="1" x14ac:dyDescent="0.25"/>
    <row r="500" ht="11.1" customHeight="1" x14ac:dyDescent="0.25"/>
    <row r="501" ht="11.1" customHeight="1" x14ac:dyDescent="0.25"/>
    <row r="502" ht="11.1" customHeight="1" x14ac:dyDescent="0.25"/>
    <row r="503" ht="11.1" customHeight="1" x14ac:dyDescent="0.25"/>
    <row r="504" ht="11.1" customHeight="1" x14ac:dyDescent="0.25"/>
    <row r="505" ht="11.1" customHeight="1" x14ac:dyDescent="0.25"/>
    <row r="506" ht="11.1" customHeight="1" x14ac:dyDescent="0.25"/>
    <row r="507" ht="11.1" customHeight="1" x14ac:dyDescent="0.25"/>
    <row r="508" ht="11.1" customHeight="1" x14ac:dyDescent="0.25"/>
    <row r="509" ht="11.1" customHeight="1" x14ac:dyDescent="0.25"/>
    <row r="510" ht="11.1" customHeight="1" x14ac:dyDescent="0.25"/>
    <row r="511" ht="11.1" customHeight="1" x14ac:dyDescent="0.25"/>
    <row r="512" ht="11.1" customHeight="1" x14ac:dyDescent="0.25"/>
    <row r="513" ht="11.1" customHeight="1" x14ac:dyDescent="0.25"/>
    <row r="514" ht="11.1" customHeight="1" x14ac:dyDescent="0.25"/>
    <row r="515" ht="11.1" customHeight="1" x14ac:dyDescent="0.25"/>
    <row r="516" ht="11.1" customHeight="1" x14ac:dyDescent="0.25"/>
    <row r="517" ht="11.1" customHeight="1" x14ac:dyDescent="0.25"/>
    <row r="518" ht="11.1" customHeight="1" x14ac:dyDescent="0.25"/>
    <row r="519" ht="11.1" customHeight="1" x14ac:dyDescent="0.25"/>
    <row r="520" ht="11.1" customHeight="1" x14ac:dyDescent="0.25"/>
    <row r="521" ht="11.1" customHeight="1" x14ac:dyDescent="0.25"/>
    <row r="522" ht="11.1" customHeight="1" x14ac:dyDescent="0.25"/>
    <row r="523" ht="11.1" customHeight="1" x14ac:dyDescent="0.25"/>
    <row r="524" ht="11.1" customHeight="1" x14ac:dyDescent="0.25"/>
    <row r="525" ht="11.1" customHeight="1" x14ac:dyDescent="0.25"/>
    <row r="526" ht="11.1" customHeight="1" x14ac:dyDescent="0.25"/>
    <row r="527" ht="11.1" customHeight="1" x14ac:dyDescent="0.25"/>
    <row r="528" ht="11.1" customHeight="1" x14ac:dyDescent="0.25"/>
    <row r="529" ht="11.1" customHeight="1" x14ac:dyDescent="0.25"/>
    <row r="530" ht="11.1" customHeight="1" x14ac:dyDescent="0.25"/>
    <row r="531" ht="11.1" customHeight="1" x14ac:dyDescent="0.25"/>
    <row r="532" ht="11.1" customHeight="1" x14ac:dyDescent="0.25"/>
    <row r="533" ht="11.1" customHeight="1" x14ac:dyDescent="0.25"/>
    <row r="534" ht="11.1" customHeight="1" x14ac:dyDescent="0.25"/>
    <row r="535" ht="11.1" customHeight="1" x14ac:dyDescent="0.25"/>
    <row r="536" ht="11.1" customHeight="1" x14ac:dyDescent="0.25"/>
    <row r="537" ht="11.1" customHeight="1" x14ac:dyDescent="0.25"/>
    <row r="538" ht="11.1" customHeight="1" x14ac:dyDescent="0.25"/>
    <row r="539" ht="11.1" customHeight="1" x14ac:dyDescent="0.25"/>
    <row r="540" ht="11.1" customHeight="1" x14ac:dyDescent="0.25"/>
    <row r="541" ht="11.1" customHeight="1" x14ac:dyDescent="0.25"/>
    <row r="542" ht="11.1" customHeight="1" x14ac:dyDescent="0.25"/>
    <row r="543" ht="11.1" customHeight="1" x14ac:dyDescent="0.25"/>
    <row r="544" ht="11.1" customHeight="1" x14ac:dyDescent="0.25"/>
    <row r="545" ht="11.1" customHeight="1" x14ac:dyDescent="0.25"/>
    <row r="546" ht="11.1" customHeight="1" x14ac:dyDescent="0.25"/>
    <row r="547" ht="11.1" customHeight="1" x14ac:dyDescent="0.25"/>
    <row r="548" ht="11.1" customHeight="1" x14ac:dyDescent="0.25"/>
    <row r="549" ht="11.1" customHeight="1" x14ac:dyDescent="0.25"/>
    <row r="550" ht="11.1" customHeight="1" x14ac:dyDescent="0.25"/>
    <row r="551" ht="11.1" customHeight="1" x14ac:dyDescent="0.25"/>
    <row r="552" ht="11.1" customHeight="1" x14ac:dyDescent="0.25"/>
    <row r="553" ht="11.1" customHeight="1" x14ac:dyDescent="0.25"/>
    <row r="554" ht="11.1" customHeight="1" x14ac:dyDescent="0.25"/>
    <row r="555" ht="11.1" customHeight="1" x14ac:dyDescent="0.25"/>
    <row r="556" ht="11.1" customHeight="1" x14ac:dyDescent="0.25"/>
    <row r="557" ht="11.1" customHeight="1" x14ac:dyDescent="0.25"/>
    <row r="558" ht="11.1" customHeight="1" x14ac:dyDescent="0.25"/>
    <row r="559" ht="11.1" customHeight="1" x14ac:dyDescent="0.25"/>
    <row r="560" ht="11.1" customHeight="1" x14ac:dyDescent="0.25"/>
    <row r="561" ht="11.1" customHeight="1" x14ac:dyDescent="0.25"/>
    <row r="562" ht="11.1" customHeight="1" x14ac:dyDescent="0.25"/>
    <row r="563" ht="11.1" customHeight="1" x14ac:dyDescent="0.25"/>
    <row r="564" ht="11.1" customHeight="1" x14ac:dyDescent="0.25"/>
    <row r="565" ht="11.1" customHeight="1" x14ac:dyDescent="0.25"/>
    <row r="566" ht="11.1" customHeight="1" x14ac:dyDescent="0.25"/>
    <row r="567" ht="11.1" customHeight="1" x14ac:dyDescent="0.25"/>
    <row r="568" ht="11.1" customHeight="1" x14ac:dyDescent="0.25"/>
    <row r="569" ht="11.1" customHeight="1" x14ac:dyDescent="0.25"/>
    <row r="570" ht="11.1" customHeight="1" x14ac:dyDescent="0.25"/>
    <row r="571" ht="11.1" customHeight="1" x14ac:dyDescent="0.25"/>
    <row r="572" ht="11.1" customHeight="1" x14ac:dyDescent="0.25"/>
    <row r="573" ht="11.1" customHeight="1" x14ac:dyDescent="0.25"/>
    <row r="574" ht="11.1" customHeight="1" x14ac:dyDescent="0.25"/>
    <row r="575" ht="11.1" customHeight="1" x14ac:dyDescent="0.25"/>
    <row r="576" ht="11.1" customHeight="1" x14ac:dyDescent="0.25"/>
    <row r="577" ht="11.1" customHeight="1" x14ac:dyDescent="0.25"/>
    <row r="578" ht="11.1" customHeight="1" x14ac:dyDescent="0.25"/>
    <row r="579" ht="11.1" customHeight="1" x14ac:dyDescent="0.25"/>
    <row r="580" ht="11.1" customHeight="1" x14ac:dyDescent="0.25"/>
    <row r="581" ht="11.1" customHeight="1" x14ac:dyDescent="0.25"/>
    <row r="582" ht="11.1" customHeight="1" x14ac:dyDescent="0.25"/>
  </sheetData>
  <mergeCells count="6">
    <mergeCell ref="D138:I140"/>
    <mergeCell ref="N138:S140"/>
    <mergeCell ref="D2:I4"/>
    <mergeCell ref="N2:S4"/>
    <mergeCell ref="D70:I72"/>
    <mergeCell ref="N70:S72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12" shapeId="14337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123825</xdr:rowOff>
              </from>
              <to>
                <xdr:col>2</xdr:col>
                <xdr:colOff>161925</xdr:colOff>
                <xdr:row>4</xdr:row>
                <xdr:rowOff>104775</xdr:rowOff>
              </to>
            </anchor>
          </objectPr>
        </oleObject>
      </mc:Choice>
      <mc:Fallback>
        <oleObject progId="CorelDRAW.Graphic.12" shapeId="14337" r:id="rId4"/>
      </mc:Fallback>
    </mc:AlternateContent>
    <mc:AlternateContent xmlns:mc="http://schemas.openxmlformats.org/markup-compatibility/2006">
      <mc:Choice Requires="x14">
        <oleObject progId="CorelDRAW.Graphic.12" shapeId="14338" r:id="rId6">
          <objectPr defaultSize="0" autoPict="0" r:id="rId5">
            <anchor moveWithCells="1" sizeWithCells="1">
              <from>
                <xdr:col>10</xdr:col>
                <xdr:colOff>38100</xdr:colOff>
                <xdr:row>0</xdr:row>
                <xdr:rowOff>123825</xdr:rowOff>
              </from>
              <to>
                <xdr:col>12</xdr:col>
                <xdr:colOff>152400</xdr:colOff>
                <xdr:row>4</xdr:row>
                <xdr:rowOff>104775</xdr:rowOff>
              </to>
            </anchor>
          </objectPr>
        </oleObject>
      </mc:Choice>
      <mc:Fallback>
        <oleObject progId="CorelDRAW.Graphic.12" shapeId="14338" r:id="rId6"/>
      </mc:Fallback>
    </mc:AlternateContent>
    <mc:AlternateContent xmlns:mc="http://schemas.openxmlformats.org/markup-compatibility/2006">
      <mc:Choice Requires="x14">
        <oleObject progId="CorelDRAW.Graphic.12" shapeId="14342" r:id="rId7">
          <objectPr defaultSize="0" autoPict="0" r:id="rId5">
            <anchor moveWithCells="1" sizeWithCells="1">
              <from>
                <xdr:col>0</xdr:col>
                <xdr:colOff>47625</xdr:colOff>
                <xdr:row>68</xdr:row>
                <xdr:rowOff>123825</xdr:rowOff>
              </from>
              <to>
                <xdr:col>2</xdr:col>
                <xdr:colOff>161925</xdr:colOff>
                <xdr:row>72</xdr:row>
                <xdr:rowOff>104775</xdr:rowOff>
              </to>
            </anchor>
          </objectPr>
        </oleObject>
      </mc:Choice>
      <mc:Fallback>
        <oleObject progId="CorelDRAW.Graphic.12" shapeId="14342" r:id="rId7"/>
      </mc:Fallback>
    </mc:AlternateContent>
    <mc:AlternateContent xmlns:mc="http://schemas.openxmlformats.org/markup-compatibility/2006">
      <mc:Choice Requires="x14">
        <oleObject progId="CorelDRAW.Graphic.12" shapeId="14343" r:id="rId8">
          <objectPr defaultSize="0" autoPict="0" r:id="rId5">
            <anchor moveWithCells="1" sizeWithCells="1">
              <from>
                <xdr:col>10</xdr:col>
                <xdr:colOff>47625</xdr:colOff>
                <xdr:row>68</xdr:row>
                <xdr:rowOff>123825</xdr:rowOff>
              </from>
              <to>
                <xdr:col>12</xdr:col>
                <xdr:colOff>161925</xdr:colOff>
                <xdr:row>72</xdr:row>
                <xdr:rowOff>104775</xdr:rowOff>
              </to>
            </anchor>
          </objectPr>
        </oleObject>
      </mc:Choice>
      <mc:Fallback>
        <oleObject progId="CorelDRAW.Graphic.12" shapeId="14343" r:id="rId8"/>
      </mc:Fallback>
    </mc:AlternateContent>
    <mc:AlternateContent xmlns:mc="http://schemas.openxmlformats.org/markup-compatibility/2006">
      <mc:Choice Requires="x14">
        <oleObject progId="CorelDRAW.Graphic.12" shapeId="14350" r:id="rId9">
          <objectPr defaultSize="0" autoPict="0" r:id="rId5">
            <anchor moveWithCells="1" sizeWithCells="1">
              <from>
                <xdr:col>10</xdr:col>
                <xdr:colOff>47625</xdr:colOff>
                <xdr:row>136</xdr:row>
                <xdr:rowOff>123825</xdr:rowOff>
              </from>
              <to>
                <xdr:col>12</xdr:col>
                <xdr:colOff>161925</xdr:colOff>
                <xdr:row>140</xdr:row>
                <xdr:rowOff>104775</xdr:rowOff>
              </to>
            </anchor>
          </objectPr>
        </oleObject>
      </mc:Choice>
      <mc:Fallback>
        <oleObject progId="CorelDRAW.Graphic.12" shapeId="14350" r:id="rId9"/>
      </mc:Fallback>
    </mc:AlternateContent>
    <mc:AlternateContent xmlns:mc="http://schemas.openxmlformats.org/markup-compatibility/2006">
      <mc:Choice Requires="x14">
        <oleObject progId="CorelDRAW.Graphic.12" shapeId="14351" r:id="rId10">
          <objectPr defaultSize="0" autoPict="0" r:id="rId5">
            <anchor moveWithCells="1" sizeWithCells="1">
              <from>
                <xdr:col>0</xdr:col>
                <xdr:colOff>47625</xdr:colOff>
                <xdr:row>136</xdr:row>
                <xdr:rowOff>123825</xdr:rowOff>
              </from>
              <to>
                <xdr:col>2</xdr:col>
                <xdr:colOff>161925</xdr:colOff>
                <xdr:row>140</xdr:row>
                <xdr:rowOff>104775</xdr:rowOff>
              </to>
            </anchor>
          </objectPr>
        </oleObject>
      </mc:Choice>
      <mc:Fallback>
        <oleObject progId="CorelDRAW.Graphic.12" shapeId="14351" r:id="rId10"/>
      </mc:Fallback>
    </mc:AlternateContent>
    <mc:AlternateContent xmlns:mc="http://schemas.openxmlformats.org/markup-compatibility/2006">
      <mc:Choice Requires="x14">
        <oleObject progId="CorelDRAW.Graphic.12" shapeId="14352" r:id="rId11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123825</xdr:rowOff>
              </from>
              <to>
                <xdr:col>2</xdr:col>
                <xdr:colOff>161925</xdr:colOff>
                <xdr:row>4</xdr:row>
                <xdr:rowOff>104775</xdr:rowOff>
              </to>
            </anchor>
          </objectPr>
        </oleObject>
      </mc:Choice>
      <mc:Fallback>
        <oleObject progId="CorelDRAW.Graphic.12" shapeId="14352" r:id="rId11"/>
      </mc:Fallback>
    </mc:AlternateContent>
    <mc:AlternateContent xmlns:mc="http://schemas.openxmlformats.org/markup-compatibility/2006">
      <mc:Choice Requires="x14">
        <oleObject progId="CorelDRAW.Graphic.12" shapeId="14353" r:id="rId12">
          <objectPr defaultSize="0" autoPict="0" r:id="rId5">
            <anchor moveWithCells="1" sizeWithCells="1">
              <from>
                <xdr:col>10</xdr:col>
                <xdr:colOff>38100</xdr:colOff>
                <xdr:row>0</xdr:row>
                <xdr:rowOff>123825</xdr:rowOff>
              </from>
              <to>
                <xdr:col>12</xdr:col>
                <xdr:colOff>152400</xdr:colOff>
                <xdr:row>4</xdr:row>
                <xdr:rowOff>104775</xdr:rowOff>
              </to>
            </anchor>
          </objectPr>
        </oleObject>
      </mc:Choice>
      <mc:Fallback>
        <oleObject progId="CorelDRAW.Graphic.12" shapeId="14353" r:id="rId12"/>
      </mc:Fallback>
    </mc:AlternateContent>
    <mc:AlternateContent xmlns:mc="http://schemas.openxmlformats.org/markup-compatibility/2006">
      <mc:Choice Requires="x14">
        <oleObject progId="CorelDRAW.Graphic.12" shapeId="14354" r:id="rId13">
          <objectPr defaultSize="0" autoPict="0" r:id="rId5">
            <anchor moveWithCells="1" sizeWithCells="1">
              <from>
                <xdr:col>0</xdr:col>
                <xdr:colOff>47625</xdr:colOff>
                <xdr:row>68</xdr:row>
                <xdr:rowOff>123825</xdr:rowOff>
              </from>
              <to>
                <xdr:col>2</xdr:col>
                <xdr:colOff>161925</xdr:colOff>
                <xdr:row>72</xdr:row>
                <xdr:rowOff>104775</xdr:rowOff>
              </to>
            </anchor>
          </objectPr>
        </oleObject>
      </mc:Choice>
      <mc:Fallback>
        <oleObject progId="CorelDRAW.Graphic.12" shapeId="14354" r:id="rId13"/>
      </mc:Fallback>
    </mc:AlternateContent>
    <mc:AlternateContent xmlns:mc="http://schemas.openxmlformats.org/markup-compatibility/2006">
      <mc:Choice Requires="x14">
        <oleObject progId="CorelDRAW.Graphic.12" shapeId="14355" r:id="rId14">
          <objectPr defaultSize="0" autoPict="0" r:id="rId5">
            <anchor moveWithCells="1" sizeWithCells="1">
              <from>
                <xdr:col>10</xdr:col>
                <xdr:colOff>47625</xdr:colOff>
                <xdr:row>68</xdr:row>
                <xdr:rowOff>123825</xdr:rowOff>
              </from>
              <to>
                <xdr:col>12</xdr:col>
                <xdr:colOff>161925</xdr:colOff>
                <xdr:row>72</xdr:row>
                <xdr:rowOff>104775</xdr:rowOff>
              </to>
            </anchor>
          </objectPr>
        </oleObject>
      </mc:Choice>
      <mc:Fallback>
        <oleObject progId="CorelDRAW.Graphic.12" shapeId="14355" r:id="rId14"/>
      </mc:Fallback>
    </mc:AlternateContent>
    <mc:AlternateContent xmlns:mc="http://schemas.openxmlformats.org/markup-compatibility/2006">
      <mc:Choice Requires="x14">
        <oleObject progId="CorelDRAW.Graphic.12" shapeId="14356" r:id="rId15">
          <objectPr defaultSize="0" autoPict="0" r:id="rId5">
            <anchor moveWithCells="1" sizeWithCells="1">
              <from>
                <xdr:col>10</xdr:col>
                <xdr:colOff>47625</xdr:colOff>
                <xdr:row>136</xdr:row>
                <xdr:rowOff>123825</xdr:rowOff>
              </from>
              <to>
                <xdr:col>12</xdr:col>
                <xdr:colOff>161925</xdr:colOff>
                <xdr:row>140</xdr:row>
                <xdr:rowOff>104775</xdr:rowOff>
              </to>
            </anchor>
          </objectPr>
        </oleObject>
      </mc:Choice>
      <mc:Fallback>
        <oleObject progId="CorelDRAW.Graphic.12" shapeId="14356" r:id="rId15"/>
      </mc:Fallback>
    </mc:AlternateContent>
    <mc:AlternateContent xmlns:mc="http://schemas.openxmlformats.org/markup-compatibility/2006">
      <mc:Choice Requires="x14">
        <oleObject progId="CorelDRAW.Graphic.12" shapeId="14357" r:id="rId16">
          <objectPr defaultSize="0" autoPict="0" r:id="rId5">
            <anchor moveWithCells="1" sizeWithCells="1">
              <from>
                <xdr:col>0</xdr:col>
                <xdr:colOff>47625</xdr:colOff>
                <xdr:row>136</xdr:row>
                <xdr:rowOff>123825</xdr:rowOff>
              </from>
              <to>
                <xdr:col>2</xdr:col>
                <xdr:colOff>161925</xdr:colOff>
                <xdr:row>140</xdr:row>
                <xdr:rowOff>104775</xdr:rowOff>
              </to>
            </anchor>
          </objectPr>
        </oleObject>
      </mc:Choice>
      <mc:Fallback>
        <oleObject progId="CorelDRAW.Graphic.12" shapeId="14357" r:id="rId16"/>
      </mc:Fallback>
    </mc:AlternateContent>
    <mc:AlternateContent xmlns:mc="http://schemas.openxmlformats.org/markup-compatibility/2006">
      <mc:Choice Requires="x14">
        <oleObject progId="CorelDRAW.Graphic.12" shapeId="14358" r:id="rId17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123825</xdr:rowOff>
              </from>
              <to>
                <xdr:col>2</xdr:col>
                <xdr:colOff>161925</xdr:colOff>
                <xdr:row>4</xdr:row>
                <xdr:rowOff>104775</xdr:rowOff>
              </to>
            </anchor>
          </objectPr>
        </oleObject>
      </mc:Choice>
      <mc:Fallback>
        <oleObject progId="CorelDRAW.Graphic.12" shapeId="14358" r:id="rId17"/>
      </mc:Fallback>
    </mc:AlternateContent>
    <mc:AlternateContent xmlns:mc="http://schemas.openxmlformats.org/markup-compatibility/2006">
      <mc:Choice Requires="x14">
        <oleObject progId="CorelDRAW.Graphic.12" shapeId="14359" r:id="rId18">
          <objectPr defaultSize="0" autoPict="0" r:id="rId5">
            <anchor moveWithCells="1" sizeWithCells="1">
              <from>
                <xdr:col>10</xdr:col>
                <xdr:colOff>38100</xdr:colOff>
                <xdr:row>0</xdr:row>
                <xdr:rowOff>123825</xdr:rowOff>
              </from>
              <to>
                <xdr:col>12</xdr:col>
                <xdr:colOff>152400</xdr:colOff>
                <xdr:row>4</xdr:row>
                <xdr:rowOff>104775</xdr:rowOff>
              </to>
            </anchor>
          </objectPr>
        </oleObject>
      </mc:Choice>
      <mc:Fallback>
        <oleObject progId="CorelDRAW.Graphic.12" shapeId="14359" r:id="rId18"/>
      </mc:Fallback>
    </mc:AlternateContent>
    <mc:AlternateContent xmlns:mc="http://schemas.openxmlformats.org/markup-compatibility/2006">
      <mc:Choice Requires="x14">
        <oleObject progId="CorelDRAW.Graphic.12" shapeId="14360" r:id="rId19">
          <objectPr defaultSize="0" autoPict="0" r:id="rId5">
            <anchor moveWithCells="1" sizeWithCells="1">
              <from>
                <xdr:col>0</xdr:col>
                <xdr:colOff>47625</xdr:colOff>
                <xdr:row>68</xdr:row>
                <xdr:rowOff>123825</xdr:rowOff>
              </from>
              <to>
                <xdr:col>2</xdr:col>
                <xdr:colOff>161925</xdr:colOff>
                <xdr:row>72</xdr:row>
                <xdr:rowOff>104775</xdr:rowOff>
              </to>
            </anchor>
          </objectPr>
        </oleObject>
      </mc:Choice>
      <mc:Fallback>
        <oleObject progId="CorelDRAW.Graphic.12" shapeId="14360" r:id="rId19"/>
      </mc:Fallback>
    </mc:AlternateContent>
    <mc:AlternateContent xmlns:mc="http://schemas.openxmlformats.org/markup-compatibility/2006">
      <mc:Choice Requires="x14">
        <oleObject progId="CorelDRAW.Graphic.12" shapeId="14361" r:id="rId20">
          <objectPr defaultSize="0" autoPict="0" r:id="rId5">
            <anchor moveWithCells="1" sizeWithCells="1">
              <from>
                <xdr:col>10</xdr:col>
                <xdr:colOff>47625</xdr:colOff>
                <xdr:row>68</xdr:row>
                <xdr:rowOff>123825</xdr:rowOff>
              </from>
              <to>
                <xdr:col>12</xdr:col>
                <xdr:colOff>161925</xdr:colOff>
                <xdr:row>72</xdr:row>
                <xdr:rowOff>104775</xdr:rowOff>
              </to>
            </anchor>
          </objectPr>
        </oleObject>
      </mc:Choice>
      <mc:Fallback>
        <oleObject progId="CorelDRAW.Graphic.12" shapeId="14361" r:id="rId20"/>
      </mc:Fallback>
    </mc:AlternateContent>
    <mc:AlternateContent xmlns:mc="http://schemas.openxmlformats.org/markup-compatibility/2006">
      <mc:Choice Requires="x14">
        <oleObject progId="CorelDRAW.Graphic.12" shapeId="14362" r:id="rId21">
          <objectPr defaultSize="0" autoPict="0" r:id="rId5">
            <anchor moveWithCells="1" sizeWithCells="1">
              <from>
                <xdr:col>10</xdr:col>
                <xdr:colOff>47625</xdr:colOff>
                <xdr:row>136</xdr:row>
                <xdr:rowOff>123825</xdr:rowOff>
              </from>
              <to>
                <xdr:col>12</xdr:col>
                <xdr:colOff>161925</xdr:colOff>
                <xdr:row>140</xdr:row>
                <xdr:rowOff>104775</xdr:rowOff>
              </to>
            </anchor>
          </objectPr>
        </oleObject>
      </mc:Choice>
      <mc:Fallback>
        <oleObject progId="CorelDRAW.Graphic.12" shapeId="14362" r:id="rId21"/>
      </mc:Fallback>
    </mc:AlternateContent>
    <mc:AlternateContent xmlns:mc="http://schemas.openxmlformats.org/markup-compatibility/2006">
      <mc:Choice Requires="x14">
        <oleObject progId="CorelDRAW.Graphic.12" shapeId="14363" r:id="rId22">
          <objectPr defaultSize="0" autoPict="0" r:id="rId5">
            <anchor moveWithCells="1" sizeWithCells="1">
              <from>
                <xdr:col>0</xdr:col>
                <xdr:colOff>47625</xdr:colOff>
                <xdr:row>136</xdr:row>
                <xdr:rowOff>123825</xdr:rowOff>
              </from>
              <to>
                <xdr:col>2</xdr:col>
                <xdr:colOff>161925</xdr:colOff>
                <xdr:row>140</xdr:row>
                <xdr:rowOff>104775</xdr:rowOff>
              </to>
            </anchor>
          </objectPr>
        </oleObject>
      </mc:Choice>
      <mc:Fallback>
        <oleObject progId="CorelDRAW.Graphic.12" shapeId="14363" r:id="rId22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715"/>
  <sheetViews>
    <sheetView topLeftCell="A101" zoomScale="40" zoomScaleNormal="40" workbookViewId="0">
      <selection activeCell="AA139" sqref="AA139"/>
    </sheetView>
  </sheetViews>
  <sheetFormatPr defaultColWidth="8.85546875" defaultRowHeight="15" x14ac:dyDescent="0.25"/>
  <cols>
    <col min="1" max="6" width="8.85546875" style="83"/>
    <col min="7" max="7" width="6.7109375" style="83" customWidth="1"/>
    <col min="8" max="8" width="8.85546875" style="83"/>
    <col min="9" max="9" width="12.7109375" style="83" customWidth="1"/>
    <col min="10" max="10" width="1.7109375" style="83" customWidth="1"/>
    <col min="11" max="16" width="8.85546875" style="83"/>
    <col min="17" max="17" width="6.7109375" style="83" customWidth="1"/>
    <col min="18" max="18" width="8.85546875" style="83"/>
    <col min="19" max="19" width="12.7109375" style="83" customWidth="1"/>
    <col min="20" max="20" width="1.7109375" style="83" customWidth="1"/>
    <col min="21" max="26" width="8.85546875" style="83"/>
    <col min="27" max="27" width="6.7109375" style="83" customWidth="1"/>
    <col min="28" max="28" width="8.85546875" style="83"/>
    <col min="29" max="29" width="12.7109375" style="83" customWidth="1"/>
    <col min="30" max="30" width="1.7109375" style="83" customWidth="1"/>
    <col min="31" max="36" width="8.85546875" style="83"/>
    <col min="37" max="37" width="6.7109375" style="83" customWidth="1"/>
    <col min="38" max="38" width="8.85546875" style="83"/>
    <col min="39" max="39" width="12.7109375" style="83" customWidth="1"/>
    <col min="40" max="40" width="1.7109375" style="83" customWidth="1"/>
    <col min="41" max="46" width="8.85546875" style="83"/>
    <col min="47" max="47" width="6.7109375" style="83" customWidth="1"/>
    <col min="48" max="48" width="8.85546875" style="83"/>
    <col min="49" max="49" width="12.7109375" style="83" customWidth="1"/>
    <col min="50" max="16384" width="8.85546875" style="83"/>
  </cols>
  <sheetData>
    <row r="1" spans="1:39" ht="11.1" customHeight="1" x14ac:dyDescent="0.3">
      <c r="A1" s="2"/>
      <c r="B1" s="3"/>
      <c r="C1" s="3"/>
      <c r="D1" s="4"/>
      <c r="E1" s="3"/>
      <c r="F1" s="3"/>
      <c r="G1" s="3"/>
      <c r="H1" s="3"/>
      <c r="I1" s="3"/>
      <c r="J1"/>
      <c r="K1" s="2"/>
      <c r="L1" s="3"/>
      <c r="M1" s="3"/>
      <c r="N1" s="4"/>
      <c r="O1" s="3"/>
      <c r="P1" s="3"/>
      <c r="Q1" s="3"/>
      <c r="R1" s="3"/>
      <c r="S1" s="3"/>
      <c r="T1"/>
      <c r="U1"/>
      <c r="V1"/>
      <c r="W1"/>
      <c r="X1"/>
      <c r="Y1"/>
      <c r="Z1"/>
      <c r="AA1"/>
      <c r="AB1"/>
      <c r="AC1"/>
      <c r="AD1" s="88"/>
      <c r="AE1"/>
      <c r="AF1"/>
      <c r="AG1"/>
      <c r="AH1"/>
      <c r="AI1"/>
      <c r="AJ1"/>
      <c r="AK1"/>
      <c r="AL1"/>
      <c r="AM1"/>
    </row>
    <row r="2" spans="1:39" ht="11.1" customHeight="1" x14ac:dyDescent="0.25">
      <c r="A2" s="2"/>
      <c r="B2" s="2"/>
      <c r="C2" s="2"/>
      <c r="D2" s="303" t="s">
        <v>54</v>
      </c>
      <c r="E2" s="303"/>
      <c r="F2" s="303"/>
      <c r="G2" s="303"/>
      <c r="H2" s="303"/>
      <c r="I2" s="303"/>
      <c r="J2"/>
      <c r="K2" s="2"/>
      <c r="L2" s="2"/>
      <c r="M2" s="2"/>
      <c r="N2" s="303" t="s">
        <v>54</v>
      </c>
      <c r="O2" s="303"/>
      <c r="P2" s="303"/>
      <c r="Q2" s="303"/>
      <c r="R2" s="303"/>
      <c r="S2" s="303"/>
      <c r="T2"/>
      <c r="U2"/>
      <c r="V2"/>
      <c r="W2"/>
      <c r="X2"/>
      <c r="Y2"/>
      <c r="Z2"/>
      <c r="AA2"/>
      <c r="AB2"/>
      <c r="AC2"/>
      <c r="AD2" s="88"/>
      <c r="AE2"/>
      <c r="AF2"/>
      <c r="AG2"/>
      <c r="AH2"/>
      <c r="AI2"/>
      <c r="AJ2"/>
      <c r="AK2"/>
      <c r="AL2"/>
      <c r="AM2"/>
    </row>
    <row r="3" spans="1:39" ht="11.1" customHeight="1" x14ac:dyDescent="0.25">
      <c r="A3" s="2"/>
      <c r="B3" s="2"/>
      <c r="C3" s="2"/>
      <c r="D3" s="303"/>
      <c r="E3" s="303"/>
      <c r="F3" s="303"/>
      <c r="G3" s="303"/>
      <c r="H3" s="303"/>
      <c r="I3" s="303"/>
      <c r="J3"/>
      <c r="K3" s="2"/>
      <c r="L3" s="2"/>
      <c r="M3" s="2"/>
      <c r="N3" s="303"/>
      <c r="O3" s="303"/>
      <c r="P3" s="303"/>
      <c r="Q3" s="303"/>
      <c r="R3" s="303"/>
      <c r="S3" s="303"/>
      <c r="T3"/>
      <c r="U3"/>
      <c r="V3"/>
      <c r="W3"/>
      <c r="X3"/>
      <c r="Y3"/>
      <c r="Z3"/>
      <c r="AA3"/>
      <c r="AB3"/>
      <c r="AC3"/>
      <c r="AD3" s="88"/>
      <c r="AE3"/>
      <c r="AF3"/>
      <c r="AG3"/>
      <c r="AH3"/>
      <c r="AI3"/>
      <c r="AJ3"/>
      <c r="AK3"/>
      <c r="AL3"/>
      <c r="AM3"/>
    </row>
    <row r="4" spans="1:39" ht="11.1" customHeight="1" x14ac:dyDescent="0.25">
      <c r="A4" s="2"/>
      <c r="B4" s="2"/>
      <c r="C4" s="2"/>
      <c r="D4" s="303"/>
      <c r="E4" s="303"/>
      <c r="F4" s="303"/>
      <c r="G4" s="303"/>
      <c r="H4" s="303"/>
      <c r="I4" s="303"/>
      <c r="J4"/>
      <c r="K4" s="2"/>
      <c r="L4" s="2"/>
      <c r="M4" s="2"/>
      <c r="N4" s="303"/>
      <c r="O4" s="303"/>
      <c r="P4" s="303"/>
      <c r="Q4" s="303"/>
      <c r="R4" s="303"/>
      <c r="S4" s="303"/>
      <c r="T4"/>
      <c r="U4"/>
      <c r="V4"/>
      <c r="W4"/>
      <c r="X4"/>
      <c r="Y4"/>
      <c r="Z4"/>
      <c r="AA4"/>
      <c r="AB4"/>
      <c r="AC4"/>
      <c r="AD4" s="88"/>
      <c r="AE4"/>
      <c r="AF4"/>
      <c r="AG4"/>
      <c r="AH4"/>
      <c r="AI4"/>
      <c r="AJ4"/>
      <c r="AK4"/>
      <c r="AL4"/>
      <c r="AM4"/>
    </row>
    <row r="5" spans="1:39" ht="11.1" customHeight="1" x14ac:dyDescent="0.25">
      <c r="A5" s="2"/>
      <c r="B5" s="2"/>
      <c r="C5" s="2"/>
      <c r="D5" s="2"/>
      <c r="E5" s="2"/>
      <c r="F5" s="2"/>
      <c r="G5" s="2"/>
      <c r="H5" s="2"/>
      <c r="I5" s="2"/>
      <c r="J5"/>
      <c r="K5" s="2"/>
      <c r="L5" s="2"/>
      <c r="M5" s="2"/>
      <c r="N5" s="2"/>
      <c r="O5" s="2"/>
      <c r="P5" s="2"/>
      <c r="Q5" s="2"/>
      <c r="R5" s="2"/>
      <c r="S5" s="2"/>
      <c r="T5"/>
      <c r="U5"/>
      <c r="V5"/>
      <c r="W5"/>
      <c r="X5"/>
      <c r="Y5"/>
      <c r="Z5"/>
      <c r="AA5"/>
      <c r="AB5"/>
      <c r="AC5"/>
      <c r="AD5" s="88"/>
      <c r="AE5"/>
      <c r="AF5"/>
      <c r="AG5"/>
      <c r="AH5"/>
      <c r="AI5"/>
      <c r="AJ5"/>
      <c r="AK5"/>
      <c r="AL5"/>
      <c r="AM5"/>
    </row>
    <row r="6" spans="1:39" ht="11.1" customHeight="1" x14ac:dyDescent="0.25">
      <c r="A6" s="5" t="s">
        <v>0</v>
      </c>
      <c r="B6" s="5"/>
      <c r="C6" s="6"/>
      <c r="D6" s="52" t="str">
        <f>Assumptions!$B$96</f>
        <v>Large  Scale Urban Extension</v>
      </c>
      <c r="E6" s="44"/>
      <c r="F6" s="44"/>
      <c r="G6" s="80"/>
      <c r="H6" s="17" t="str">
        <f>Assumptions!$D$70</f>
        <v>Apartments</v>
      </c>
      <c r="I6" s="82">
        <f>Assumptions!$C$97</f>
        <v>0</v>
      </c>
      <c r="J6"/>
      <c r="K6" s="5" t="s">
        <v>0</v>
      </c>
      <c r="L6" s="5"/>
      <c r="M6" s="6"/>
      <c r="N6" s="52" t="str">
        <f>Assumptions!$B$96</f>
        <v>Large  Scale Urban Extension</v>
      </c>
      <c r="O6" s="44"/>
      <c r="P6" s="44"/>
      <c r="Q6" s="45"/>
      <c r="R6" s="17" t="str">
        <f>Assumptions!$D$70</f>
        <v>Apartments</v>
      </c>
      <c r="S6" s="82">
        <f>Assumptions!$C$97</f>
        <v>0</v>
      </c>
      <c r="T6"/>
      <c r="U6"/>
      <c r="V6"/>
      <c r="W6"/>
      <c r="X6"/>
      <c r="Y6"/>
      <c r="Z6"/>
      <c r="AA6"/>
      <c r="AB6"/>
      <c r="AC6"/>
      <c r="AD6" s="88"/>
      <c r="AE6"/>
      <c r="AF6"/>
      <c r="AG6"/>
      <c r="AH6"/>
      <c r="AI6"/>
      <c r="AJ6"/>
      <c r="AK6"/>
      <c r="AL6"/>
      <c r="AM6"/>
    </row>
    <row r="7" spans="1:39" ht="11.1" customHeight="1" x14ac:dyDescent="0.25">
      <c r="A7" s="5" t="s">
        <v>1</v>
      </c>
      <c r="B7" s="6"/>
      <c r="C7" s="6"/>
      <c r="D7" s="52" t="s">
        <v>116</v>
      </c>
      <c r="E7" s="44"/>
      <c r="F7" s="44"/>
      <c r="G7" s="44"/>
      <c r="H7" s="17" t="str">
        <f>Assumptions!$D$71</f>
        <v>2 bed houses</v>
      </c>
      <c r="I7" s="82">
        <f>Assumptions!$C$98</f>
        <v>70</v>
      </c>
      <c r="J7"/>
      <c r="K7" s="5" t="s">
        <v>1</v>
      </c>
      <c r="L7" s="6"/>
      <c r="M7" s="6"/>
      <c r="N7" s="52" t="s">
        <v>116</v>
      </c>
      <c r="O7" s="44"/>
      <c r="P7" s="44"/>
      <c r="Q7" s="46"/>
      <c r="R7" s="17" t="str">
        <f>Assumptions!$D$71</f>
        <v>2 bed houses</v>
      </c>
      <c r="S7" s="82">
        <f>Assumptions!$C$98</f>
        <v>70</v>
      </c>
      <c r="T7"/>
      <c r="U7"/>
      <c r="V7"/>
      <c r="W7"/>
      <c r="X7"/>
      <c r="Y7"/>
      <c r="Z7"/>
      <c r="AA7"/>
      <c r="AB7"/>
      <c r="AC7"/>
      <c r="AD7" s="88"/>
      <c r="AE7"/>
      <c r="AF7"/>
      <c r="AG7"/>
      <c r="AH7"/>
      <c r="AI7"/>
      <c r="AJ7"/>
      <c r="AK7"/>
      <c r="AL7"/>
      <c r="AM7"/>
    </row>
    <row r="8" spans="1:39" ht="11.1" customHeight="1" x14ac:dyDescent="0.25">
      <c r="A8" s="5" t="s">
        <v>2</v>
      </c>
      <c r="B8" s="5"/>
      <c r="C8" s="6"/>
      <c r="D8" s="53" t="str">
        <f>Assumptions!A13</f>
        <v xml:space="preserve">Low Value </v>
      </c>
      <c r="E8" s="49"/>
      <c r="F8" s="49"/>
      <c r="G8" s="81"/>
      <c r="H8" s="17" t="str">
        <f>Assumptions!$D$72</f>
        <v>3 Bed houses</v>
      </c>
      <c r="I8" s="82">
        <f>Assumptions!$C$99</f>
        <v>105</v>
      </c>
      <c r="J8"/>
      <c r="K8" s="5" t="s">
        <v>2</v>
      </c>
      <c r="L8" s="5"/>
      <c r="M8" s="6"/>
      <c r="N8" s="51" t="str">
        <f>Assumptions!A14</f>
        <v>High Value</v>
      </c>
      <c r="O8" s="47"/>
      <c r="P8" s="47"/>
      <c r="Q8" s="48"/>
      <c r="R8" s="17" t="str">
        <f>Assumptions!$D$72</f>
        <v>3 Bed houses</v>
      </c>
      <c r="S8" s="82">
        <f>Assumptions!$C$99</f>
        <v>105</v>
      </c>
      <c r="T8"/>
      <c r="U8"/>
      <c r="V8"/>
      <c r="W8"/>
      <c r="X8"/>
      <c r="Y8"/>
      <c r="Z8"/>
      <c r="AA8"/>
      <c r="AB8"/>
      <c r="AC8"/>
      <c r="AD8" s="88"/>
      <c r="AE8"/>
      <c r="AF8"/>
      <c r="AG8"/>
      <c r="AH8"/>
      <c r="AI8"/>
      <c r="AJ8"/>
      <c r="AK8"/>
      <c r="AL8"/>
      <c r="AM8"/>
    </row>
    <row r="9" spans="1:39" ht="11.1" customHeight="1" x14ac:dyDescent="0.25">
      <c r="A9" s="5" t="s">
        <v>3</v>
      </c>
      <c r="B9" s="5"/>
      <c r="C9" s="6"/>
      <c r="D9" s="10">
        <f>SUM(I6:I10)</f>
        <v>350</v>
      </c>
      <c r="E9" s="39" t="s">
        <v>67</v>
      </c>
      <c r="F9" s="6"/>
      <c r="G9" s="8"/>
      <c r="H9" s="17" t="str">
        <f>Assumptions!$D$73</f>
        <v>4 bed houses</v>
      </c>
      <c r="I9" s="82">
        <f>Assumptions!$C$100</f>
        <v>150</v>
      </c>
      <c r="J9"/>
      <c r="K9" s="5" t="s">
        <v>3</v>
      </c>
      <c r="L9" s="5"/>
      <c r="M9" s="6"/>
      <c r="N9" s="10">
        <f>SUM(S6:S10)</f>
        <v>350</v>
      </c>
      <c r="O9" s="39" t="s">
        <v>67</v>
      </c>
      <c r="P9" s="6"/>
      <c r="Q9" s="8"/>
      <c r="R9" s="17" t="str">
        <f>Assumptions!$D$73</f>
        <v>4 bed houses</v>
      </c>
      <c r="S9" s="82">
        <f>Assumptions!$C$100</f>
        <v>150</v>
      </c>
      <c r="T9"/>
      <c r="U9"/>
      <c r="V9"/>
      <c r="W9"/>
      <c r="X9"/>
      <c r="Y9"/>
      <c r="Z9"/>
      <c r="AA9"/>
      <c r="AB9"/>
      <c r="AC9"/>
      <c r="AD9" s="88"/>
      <c r="AE9"/>
      <c r="AF9"/>
      <c r="AG9"/>
      <c r="AH9"/>
      <c r="AI9"/>
      <c r="AJ9"/>
      <c r="AK9"/>
      <c r="AL9"/>
      <c r="AM9"/>
    </row>
    <row r="10" spans="1:39" ht="11.1" customHeight="1" x14ac:dyDescent="0.25">
      <c r="A10" s="90" t="s">
        <v>56</v>
      </c>
      <c r="B10" s="91"/>
      <c r="C10" s="107">
        <v>0.1</v>
      </c>
      <c r="D10" s="104">
        <f>D9*C10</f>
        <v>35</v>
      </c>
      <c r="E10" s="105" t="s">
        <v>57</v>
      </c>
      <c r="F10" s="106"/>
      <c r="G10" s="108"/>
      <c r="H10" s="95" t="str">
        <f>Assumptions!$D$65</f>
        <v>5 bed house</v>
      </c>
      <c r="I10" s="82">
        <f>Assumptions!$C$101</f>
        <v>25</v>
      </c>
      <c r="J10"/>
      <c r="K10" s="90" t="s">
        <v>56</v>
      </c>
      <c r="L10" s="91"/>
      <c r="M10" s="107">
        <f>Assumptions!$C$14</f>
        <v>0.2</v>
      </c>
      <c r="N10" s="104">
        <f>N9*M10</f>
        <v>70</v>
      </c>
      <c r="O10" s="105" t="s">
        <v>57</v>
      </c>
      <c r="P10" s="106"/>
      <c r="Q10" s="108"/>
      <c r="R10" s="95" t="str">
        <f>Assumptions!$D$65</f>
        <v>5 bed house</v>
      </c>
      <c r="S10" s="82">
        <f>Assumptions!$C$101</f>
        <v>25</v>
      </c>
      <c r="T10"/>
      <c r="U10"/>
      <c r="V10"/>
      <c r="W10"/>
      <c r="X10"/>
      <c r="Y10"/>
      <c r="Z10"/>
      <c r="AA10"/>
      <c r="AB10"/>
      <c r="AC10"/>
      <c r="AD10" s="88"/>
      <c r="AE10"/>
      <c r="AF10"/>
      <c r="AG10"/>
      <c r="AH10"/>
      <c r="AI10"/>
      <c r="AJ10"/>
      <c r="AK10"/>
      <c r="AL10"/>
      <c r="AM10"/>
    </row>
    <row r="11" spans="1:39" ht="11.1" customHeight="1" x14ac:dyDescent="0.25">
      <c r="A11" s="90" t="s">
        <v>58</v>
      </c>
      <c r="B11" s="91"/>
      <c r="C11" s="109">
        <f>Assumptions!$D$13</f>
        <v>0.15</v>
      </c>
      <c r="D11" s="95" t="str">
        <f>Assumptions!$D$12</f>
        <v>Starter Homes</v>
      </c>
      <c r="E11" s="107">
        <f>Assumptions!$E$13</f>
        <v>0.15</v>
      </c>
      <c r="F11" s="95" t="str">
        <f>Assumptions!$E$12</f>
        <v>Intermediate</v>
      </c>
      <c r="G11" s="110">
        <f>Assumptions!$F$13</f>
        <v>0.7</v>
      </c>
      <c r="H11" s="105" t="str">
        <f>Assumptions!$F$12</f>
        <v>Afford/Social Rent</v>
      </c>
      <c r="I11" s="1"/>
      <c r="J11"/>
      <c r="K11" s="90" t="s">
        <v>58</v>
      </c>
      <c r="L11" s="91"/>
      <c r="M11" s="109">
        <f>Assumptions!$D$14</f>
        <v>0.15</v>
      </c>
      <c r="N11" s="95" t="str">
        <f>Assumptions!$D$12</f>
        <v>Starter Homes</v>
      </c>
      <c r="O11" s="107">
        <f>Assumptions!$E$14</f>
        <v>0.15</v>
      </c>
      <c r="P11" s="95" t="str">
        <f>Assumptions!$E$12</f>
        <v>Intermediate</v>
      </c>
      <c r="Q11" s="110">
        <f>Assumptions!$F$14</f>
        <v>0.7</v>
      </c>
      <c r="R11" s="105" t="str">
        <f>Assumptions!$F$12</f>
        <v>Afford/Social Rent</v>
      </c>
      <c r="S11" s="1"/>
      <c r="T11"/>
      <c r="U11"/>
      <c r="V11"/>
      <c r="W11"/>
      <c r="X11"/>
      <c r="Y11"/>
      <c r="Z11"/>
      <c r="AA11"/>
      <c r="AB11"/>
      <c r="AC11"/>
      <c r="AD11" s="88"/>
      <c r="AE11"/>
      <c r="AF11"/>
      <c r="AG11"/>
      <c r="AH11"/>
      <c r="AI11"/>
      <c r="AJ11"/>
      <c r="AK11"/>
      <c r="AL11"/>
      <c r="AM11"/>
    </row>
    <row r="12" spans="1:39" ht="11.1" customHeight="1" x14ac:dyDescent="0.25">
      <c r="A12" s="90" t="s">
        <v>59</v>
      </c>
      <c r="B12" s="91"/>
      <c r="C12" s="91"/>
      <c r="D12" s="104">
        <f>(A15*C15)+(A16*C16)+(A17*C17)+(A18*C18)+(A19*C19)</f>
        <v>32805</v>
      </c>
      <c r="E12" s="105" t="s">
        <v>60</v>
      </c>
      <c r="F12" s="106"/>
      <c r="G12" s="112">
        <f>SUM(A22*C22)+(A23*C23)+(A24*C24)+(A27*C27)+(A28*C28)+(A29*C29)+(A32*C32)+(A33*C33)+(A34*C34)</f>
        <v>2730</v>
      </c>
      <c r="H12" s="95" t="s">
        <v>61</v>
      </c>
      <c r="I12" s="8"/>
      <c r="J12"/>
      <c r="K12" s="90" t="s">
        <v>59</v>
      </c>
      <c r="L12" s="91"/>
      <c r="M12" s="91"/>
      <c r="N12" s="104">
        <f>(K15*M15)+(K16*M16)+(K17*M17)+(K18*M18)+(K19*M19)</f>
        <v>29160</v>
      </c>
      <c r="O12" s="105" t="s">
        <v>60</v>
      </c>
      <c r="P12" s="106"/>
      <c r="Q12" s="112">
        <f>SUM(K22*M22)+(K23*M23)+(K24*M24)+(K27*M27)+(K28*M28)+(K29*M29)+(K32*M32)+(K33*M33)+(K34*M34)</f>
        <v>5460</v>
      </c>
      <c r="R12" s="95" t="s">
        <v>61</v>
      </c>
      <c r="S12" s="8"/>
      <c r="T12"/>
      <c r="U12"/>
      <c r="V12"/>
      <c r="W12"/>
      <c r="X12"/>
      <c r="Y12"/>
      <c r="Z12"/>
      <c r="AA12"/>
      <c r="AB12"/>
      <c r="AC12"/>
      <c r="AD12" s="88"/>
      <c r="AE12"/>
      <c r="AF12"/>
      <c r="AG12"/>
      <c r="AH12"/>
      <c r="AI12"/>
      <c r="AJ12"/>
      <c r="AK12"/>
      <c r="AL12"/>
      <c r="AM12"/>
    </row>
    <row r="13" spans="1:39" ht="11.1" customHeight="1" x14ac:dyDescent="0.25">
      <c r="A13" s="113" t="s">
        <v>4</v>
      </c>
      <c r="B13" s="114"/>
      <c r="C13" s="114"/>
      <c r="D13" s="114"/>
      <c r="E13" s="114"/>
      <c r="F13" s="114"/>
      <c r="G13" s="114"/>
      <c r="H13" s="114"/>
      <c r="I13" s="14"/>
      <c r="J13"/>
      <c r="K13" s="113" t="s">
        <v>4</v>
      </c>
      <c r="L13" s="114"/>
      <c r="M13" s="114"/>
      <c r="N13" s="114"/>
      <c r="O13" s="114"/>
      <c r="P13" s="114"/>
      <c r="Q13" s="114"/>
      <c r="R13" s="114"/>
      <c r="S13" s="14"/>
      <c r="T13"/>
      <c r="U13"/>
      <c r="V13"/>
      <c r="W13"/>
      <c r="X13"/>
      <c r="Y13"/>
      <c r="Z13"/>
      <c r="AA13"/>
      <c r="AB13"/>
      <c r="AC13"/>
      <c r="AD13" s="88"/>
      <c r="AE13"/>
      <c r="AF13"/>
      <c r="AG13"/>
      <c r="AH13"/>
      <c r="AI13"/>
      <c r="AJ13"/>
      <c r="AK13"/>
      <c r="AL13"/>
      <c r="AM13"/>
    </row>
    <row r="14" spans="1:39" ht="11.1" customHeight="1" x14ac:dyDescent="0.25">
      <c r="A14" s="91" t="s">
        <v>62</v>
      </c>
      <c r="B14" s="91"/>
      <c r="C14" s="116"/>
      <c r="D14" s="116"/>
      <c r="E14" s="116"/>
      <c r="F14" s="116"/>
      <c r="G14" s="116"/>
      <c r="H14" s="116"/>
      <c r="I14" s="8"/>
      <c r="J14"/>
      <c r="K14" s="91" t="s">
        <v>62</v>
      </c>
      <c r="L14" s="91"/>
      <c r="M14" s="116"/>
      <c r="N14" s="116"/>
      <c r="O14" s="116"/>
      <c r="P14" s="116"/>
      <c r="Q14" s="116"/>
      <c r="R14" s="116"/>
      <c r="S14" s="8"/>
      <c r="T14"/>
      <c r="U14"/>
      <c r="V14"/>
      <c r="W14"/>
      <c r="X14"/>
      <c r="Y14"/>
      <c r="Z14"/>
      <c r="AA14"/>
      <c r="AB14"/>
      <c r="AC14"/>
      <c r="AD14" s="88"/>
      <c r="AE14"/>
      <c r="AF14"/>
      <c r="AG14"/>
      <c r="AH14"/>
      <c r="AI14"/>
      <c r="AJ14"/>
      <c r="AK14"/>
      <c r="AL14"/>
      <c r="AM14"/>
    </row>
    <row r="15" spans="1:39" ht="11.1" customHeight="1" x14ac:dyDescent="0.25">
      <c r="A15" s="117">
        <f>I6*(100%-C10)</f>
        <v>0</v>
      </c>
      <c r="B15" s="95" t="str">
        <f>Assumptions!$A$22</f>
        <v>Apartments</v>
      </c>
      <c r="C15" s="118">
        <f>Assumptions!$B$22</f>
        <v>65</v>
      </c>
      <c r="D15" s="119" t="s">
        <v>5</v>
      </c>
      <c r="E15" s="120">
        <f>Assumptions!$C$32</f>
        <v>1750</v>
      </c>
      <c r="F15" s="119" t="s">
        <v>6</v>
      </c>
      <c r="G15" s="116"/>
      <c r="H15" s="116"/>
      <c r="I15" s="20">
        <f>A15*C15*E15</f>
        <v>0</v>
      </c>
      <c r="J15"/>
      <c r="K15" s="117">
        <f>S6*(100%-M10)</f>
        <v>0</v>
      </c>
      <c r="L15" s="95" t="str">
        <f>Assumptions!$A$22</f>
        <v>Apartments</v>
      </c>
      <c r="M15" s="118">
        <f>Assumptions!$B$22</f>
        <v>65</v>
      </c>
      <c r="N15" s="119" t="s">
        <v>5</v>
      </c>
      <c r="O15" s="120">
        <f>Assumptions!$C$33</f>
        <v>1850</v>
      </c>
      <c r="P15" s="119" t="s">
        <v>6</v>
      </c>
      <c r="Q15" s="116"/>
      <c r="R15" s="116"/>
      <c r="S15" s="20">
        <f>K15*M15*O15</f>
        <v>0</v>
      </c>
      <c r="T15"/>
      <c r="U15"/>
      <c r="V15"/>
      <c r="W15"/>
      <c r="X15"/>
      <c r="Y15"/>
      <c r="Z15"/>
      <c r="AA15"/>
      <c r="AB15"/>
      <c r="AC15"/>
      <c r="AD15" s="88"/>
      <c r="AE15"/>
      <c r="AF15"/>
      <c r="AG15"/>
      <c r="AH15"/>
      <c r="AI15"/>
      <c r="AJ15"/>
      <c r="AK15"/>
      <c r="AL15"/>
      <c r="AM15"/>
    </row>
    <row r="16" spans="1:39" ht="11.1" customHeight="1" x14ac:dyDescent="0.25">
      <c r="A16" s="117">
        <f>I7*(100%-C10)</f>
        <v>63</v>
      </c>
      <c r="B16" s="95" t="str">
        <f>Assumptions!$A$23</f>
        <v>2 bed houses</v>
      </c>
      <c r="C16" s="118">
        <f>Assumptions!$B$23</f>
        <v>75</v>
      </c>
      <c r="D16" s="119" t="s">
        <v>5</v>
      </c>
      <c r="E16" s="120">
        <f>Assumptions!$D$32</f>
        <v>1900</v>
      </c>
      <c r="F16" s="119" t="s">
        <v>6</v>
      </c>
      <c r="G16" s="116"/>
      <c r="H16" s="116"/>
      <c r="I16" s="20">
        <f>A16*C16*E16</f>
        <v>8977500</v>
      </c>
      <c r="J16"/>
      <c r="K16" s="117">
        <f>S7*(100%-M10)</f>
        <v>56</v>
      </c>
      <c r="L16" s="95" t="str">
        <f>Assumptions!$A$23</f>
        <v>2 bed houses</v>
      </c>
      <c r="M16" s="118">
        <f>Assumptions!$B$23</f>
        <v>75</v>
      </c>
      <c r="N16" s="119" t="s">
        <v>5</v>
      </c>
      <c r="O16" s="120">
        <f>Assumptions!$D$33</f>
        <v>2250</v>
      </c>
      <c r="P16" s="119" t="s">
        <v>6</v>
      </c>
      <c r="Q16" s="116"/>
      <c r="R16" s="116"/>
      <c r="S16" s="20">
        <f>K16*M16*O16</f>
        <v>9450000</v>
      </c>
      <c r="T16"/>
      <c r="U16"/>
      <c r="V16"/>
      <c r="W16"/>
      <c r="X16"/>
      <c r="Y16"/>
      <c r="Z16"/>
      <c r="AA16"/>
      <c r="AB16"/>
      <c r="AC16"/>
      <c r="AD16" s="88"/>
      <c r="AE16"/>
      <c r="AF16"/>
      <c r="AG16"/>
      <c r="AH16"/>
      <c r="AI16"/>
      <c r="AJ16"/>
      <c r="AK16"/>
      <c r="AL16"/>
      <c r="AM16"/>
    </row>
    <row r="17" spans="1:39" ht="11.1" customHeight="1" x14ac:dyDescent="0.25">
      <c r="A17" s="117">
        <f>I8*(100%-C10)</f>
        <v>94.5</v>
      </c>
      <c r="B17" s="95" t="str">
        <f>Assumptions!$A$24</f>
        <v>3 Bed houses</v>
      </c>
      <c r="C17" s="118">
        <f>Assumptions!$B$24</f>
        <v>90</v>
      </c>
      <c r="D17" s="119" t="s">
        <v>5</v>
      </c>
      <c r="E17" s="120">
        <f>Assumptions!$E$32</f>
        <v>1850</v>
      </c>
      <c r="F17" s="119" t="s">
        <v>6</v>
      </c>
      <c r="G17" s="116"/>
      <c r="H17" s="116"/>
      <c r="I17" s="20">
        <f>A17*C17*E17</f>
        <v>15734250</v>
      </c>
      <c r="J17"/>
      <c r="K17" s="117">
        <f>S8*(100%-M10)</f>
        <v>84</v>
      </c>
      <c r="L17" s="95" t="str">
        <f>Assumptions!$A$24</f>
        <v>3 Bed houses</v>
      </c>
      <c r="M17" s="118">
        <f>Assumptions!$B$24</f>
        <v>90</v>
      </c>
      <c r="N17" s="119" t="s">
        <v>5</v>
      </c>
      <c r="O17" s="120">
        <f>Assumptions!$E$33</f>
        <v>2200</v>
      </c>
      <c r="P17" s="119" t="s">
        <v>6</v>
      </c>
      <c r="Q17" s="116"/>
      <c r="R17" s="116"/>
      <c r="S17" s="20">
        <f>K17*M17*O17</f>
        <v>16632000</v>
      </c>
      <c r="T17"/>
      <c r="U17"/>
      <c r="V17"/>
      <c r="W17"/>
      <c r="X17"/>
      <c r="Y17"/>
      <c r="Z17"/>
      <c r="AA17"/>
      <c r="AB17"/>
      <c r="AC17"/>
      <c r="AD17" s="88"/>
      <c r="AE17"/>
      <c r="AF17"/>
      <c r="AG17"/>
      <c r="AH17"/>
      <c r="AI17"/>
      <c r="AJ17"/>
      <c r="AK17"/>
      <c r="AL17"/>
      <c r="AM17"/>
    </row>
    <row r="18" spans="1:39" ht="11.1" customHeight="1" x14ac:dyDescent="0.25">
      <c r="A18" s="117">
        <f>I9*(100%-C10)</f>
        <v>135</v>
      </c>
      <c r="B18" s="95" t="str">
        <f>Assumptions!$A$25</f>
        <v>4 bed houses</v>
      </c>
      <c r="C18" s="118">
        <f>Assumptions!$B$25</f>
        <v>120</v>
      </c>
      <c r="D18" s="119" t="s">
        <v>5</v>
      </c>
      <c r="E18" s="120">
        <f>Assumptions!$F$32</f>
        <v>1850</v>
      </c>
      <c r="F18" s="119" t="s">
        <v>6</v>
      </c>
      <c r="G18" s="116"/>
      <c r="H18" s="116"/>
      <c r="I18" s="20">
        <f>A18*C18*E18</f>
        <v>29970000</v>
      </c>
      <c r="J18"/>
      <c r="K18" s="117">
        <f>S9*(100%-M10)</f>
        <v>120</v>
      </c>
      <c r="L18" s="95" t="str">
        <f>Assumptions!$A$25</f>
        <v>4 bed houses</v>
      </c>
      <c r="M18" s="118">
        <f>Assumptions!$B$25</f>
        <v>120</v>
      </c>
      <c r="N18" s="119" t="s">
        <v>5</v>
      </c>
      <c r="O18" s="120">
        <f>Assumptions!$F$33</f>
        <v>2200</v>
      </c>
      <c r="P18" s="119" t="s">
        <v>6</v>
      </c>
      <c r="Q18" s="116"/>
      <c r="R18" s="116"/>
      <c r="S18" s="20">
        <f>K18*M18*O18</f>
        <v>31680000</v>
      </c>
      <c r="T18"/>
      <c r="U18"/>
      <c r="V18"/>
      <c r="W18"/>
      <c r="X18"/>
      <c r="Y18"/>
      <c r="Z18"/>
      <c r="AA18"/>
      <c r="AB18"/>
      <c r="AC18"/>
      <c r="AD18" s="88"/>
      <c r="AE18"/>
      <c r="AF18"/>
      <c r="AG18"/>
      <c r="AH18"/>
      <c r="AI18"/>
      <c r="AJ18"/>
      <c r="AK18"/>
      <c r="AL18"/>
      <c r="AM18"/>
    </row>
    <row r="19" spans="1:39" ht="11.1" customHeight="1" x14ac:dyDescent="0.25">
      <c r="A19" s="117">
        <f>I10*(100%-C10)</f>
        <v>22.5</v>
      </c>
      <c r="B19" s="95" t="str">
        <f>Assumptions!$A$26</f>
        <v>5 bed house</v>
      </c>
      <c r="C19" s="120">
        <f>Assumptions!$B$26</f>
        <v>150</v>
      </c>
      <c r="D19" s="119" t="s">
        <v>5</v>
      </c>
      <c r="E19" s="120">
        <f>Assumptions!$G$32</f>
        <v>1800</v>
      </c>
      <c r="F19" s="119" t="s">
        <v>6</v>
      </c>
      <c r="G19" s="116"/>
      <c r="H19" s="116"/>
      <c r="I19" s="20">
        <f>A19*C19*E19</f>
        <v>6075000</v>
      </c>
      <c r="J19"/>
      <c r="K19" s="117">
        <f>S10*(100%-M10)</f>
        <v>20</v>
      </c>
      <c r="L19" s="95" t="str">
        <f>Assumptions!$A$26</f>
        <v>5 bed house</v>
      </c>
      <c r="M19" s="120">
        <f>Assumptions!$B$26</f>
        <v>150</v>
      </c>
      <c r="N19" s="119" t="s">
        <v>5</v>
      </c>
      <c r="O19" s="120">
        <f>Assumptions!$G$33</f>
        <v>2150</v>
      </c>
      <c r="P19" s="119" t="s">
        <v>6</v>
      </c>
      <c r="Q19" s="116"/>
      <c r="R19" s="116"/>
      <c r="S19" s="20">
        <f>K19*M19*O19</f>
        <v>6450000</v>
      </c>
      <c r="T19"/>
      <c r="U19"/>
      <c r="V19"/>
      <c r="W19"/>
      <c r="X19"/>
      <c r="Y19"/>
      <c r="Z19"/>
      <c r="AA19"/>
      <c r="AB19"/>
      <c r="AC19"/>
      <c r="AD19" s="88"/>
      <c r="AE19"/>
      <c r="AF19"/>
      <c r="AG19"/>
      <c r="AH19"/>
      <c r="AI19"/>
      <c r="AJ19"/>
      <c r="AK19"/>
      <c r="AL19"/>
      <c r="AM19"/>
    </row>
    <row r="20" spans="1:39" ht="11.1" customHeight="1" x14ac:dyDescent="0.25">
      <c r="A20" s="114"/>
      <c r="B20" s="114"/>
      <c r="C20" s="114"/>
      <c r="D20" s="122"/>
      <c r="E20" s="114"/>
      <c r="F20" s="122"/>
      <c r="G20" s="114"/>
      <c r="H20" s="114"/>
      <c r="I20" s="22"/>
      <c r="J20"/>
      <c r="K20" s="114"/>
      <c r="L20" s="114"/>
      <c r="M20" s="114"/>
      <c r="N20" s="122"/>
      <c r="O20" s="114"/>
      <c r="P20" s="122"/>
      <c r="Q20" s="114"/>
      <c r="R20" s="114"/>
      <c r="S20" s="22"/>
      <c r="T20"/>
      <c r="U20"/>
      <c r="V20"/>
      <c r="W20"/>
      <c r="X20"/>
      <c r="Y20"/>
      <c r="Z20"/>
      <c r="AA20"/>
      <c r="AB20"/>
      <c r="AC20"/>
      <c r="AD20" s="88"/>
      <c r="AE20"/>
      <c r="AF20"/>
      <c r="AG20"/>
      <c r="AH20"/>
      <c r="AI20"/>
      <c r="AJ20"/>
      <c r="AK20"/>
      <c r="AL20"/>
      <c r="AM20"/>
    </row>
    <row r="21" spans="1:39" ht="11.1" customHeight="1" x14ac:dyDescent="0.25">
      <c r="A21" s="91" t="str">
        <f>Assumptions!$D$12</f>
        <v>Starter Homes</v>
      </c>
      <c r="B21" s="91"/>
      <c r="C21" s="107">
        <f>Assumptions!$D$18</f>
        <v>0.8</v>
      </c>
      <c r="D21" s="119" t="s">
        <v>63</v>
      </c>
      <c r="E21" s="116"/>
      <c r="F21" s="119"/>
      <c r="G21" s="116"/>
      <c r="H21" s="116"/>
      <c r="I21" s="23"/>
      <c r="J21"/>
      <c r="K21" s="91" t="str">
        <f>Assumptions!$D$12</f>
        <v>Starter Homes</v>
      </c>
      <c r="L21" s="91"/>
      <c r="M21" s="107">
        <f>Assumptions!$D$18</f>
        <v>0.8</v>
      </c>
      <c r="N21" s="119" t="s">
        <v>63</v>
      </c>
      <c r="O21" s="116"/>
      <c r="P21" s="119"/>
      <c r="Q21" s="116"/>
      <c r="R21" s="116"/>
      <c r="S21" s="23"/>
      <c r="T21"/>
      <c r="U21"/>
      <c r="V21"/>
      <c r="W21"/>
      <c r="X21"/>
      <c r="Y21"/>
      <c r="Z21"/>
      <c r="AA21"/>
      <c r="AB21"/>
      <c r="AC21"/>
      <c r="AD21" s="88"/>
      <c r="AE21"/>
      <c r="AF21"/>
      <c r="AG21"/>
      <c r="AH21"/>
      <c r="AI21"/>
      <c r="AJ21"/>
      <c r="AK21"/>
      <c r="AL21"/>
      <c r="AM21"/>
    </row>
    <row r="22" spans="1:39" ht="11.1" customHeight="1" x14ac:dyDescent="0.25">
      <c r="A22" s="117">
        <f>D10*C11*Assumptions!$C$220</f>
        <v>0</v>
      </c>
      <c r="B22" s="95" t="str">
        <f>Assumptions!$A$220</f>
        <v>Apartments</v>
      </c>
      <c r="C22" s="125">
        <f>Assumptions!$B$220</f>
        <v>0</v>
      </c>
      <c r="D22" s="119" t="s">
        <v>7</v>
      </c>
      <c r="E22" s="116">
        <f>E15*C21</f>
        <v>1400</v>
      </c>
      <c r="F22" s="119" t="s">
        <v>6</v>
      </c>
      <c r="G22" s="116"/>
      <c r="H22" s="116"/>
      <c r="I22" s="20">
        <f>A22*C22*E22</f>
        <v>0</v>
      </c>
      <c r="J22"/>
      <c r="K22" s="117">
        <f>N10*M11*Assumptions!$C$220</f>
        <v>0</v>
      </c>
      <c r="L22" s="95" t="str">
        <f>Assumptions!$A$220</f>
        <v>Apartments</v>
      </c>
      <c r="M22" s="125">
        <f>Assumptions!$B$220</f>
        <v>0</v>
      </c>
      <c r="N22" s="119" t="s">
        <v>7</v>
      </c>
      <c r="O22" s="116">
        <f>O15*M21</f>
        <v>1480</v>
      </c>
      <c r="P22" s="119" t="s">
        <v>6</v>
      </c>
      <c r="Q22" s="116"/>
      <c r="R22" s="116"/>
      <c r="S22" s="20">
        <f>K22*M22*O22</f>
        <v>0</v>
      </c>
      <c r="T22"/>
      <c r="U22"/>
      <c r="V22"/>
      <c r="W22"/>
      <c r="X22"/>
      <c r="Y22"/>
      <c r="Z22"/>
      <c r="AA22"/>
      <c r="AB22"/>
      <c r="AC22"/>
      <c r="AD22" s="88"/>
      <c r="AE22"/>
      <c r="AF22"/>
      <c r="AG22"/>
      <c r="AH22"/>
      <c r="AI22"/>
      <c r="AJ22"/>
      <c r="AK22"/>
      <c r="AL22"/>
      <c r="AM22"/>
    </row>
    <row r="23" spans="1:39" ht="11.1" customHeight="1" x14ac:dyDescent="0.25">
      <c r="A23" s="117">
        <f>D10*C11*Assumptions!$C$221</f>
        <v>4.2</v>
      </c>
      <c r="B23" s="95" t="str">
        <f>Assumptions!$A$221</f>
        <v>2 Bed house</v>
      </c>
      <c r="C23" s="125">
        <f>Assumptions!$B$221</f>
        <v>75</v>
      </c>
      <c r="D23" s="119" t="s">
        <v>7</v>
      </c>
      <c r="E23" s="116">
        <f>E16*C21</f>
        <v>1520</v>
      </c>
      <c r="F23" s="119" t="s">
        <v>6</v>
      </c>
      <c r="G23" s="116"/>
      <c r="H23" s="116"/>
      <c r="I23" s="20">
        <f>A23*C23*E23</f>
        <v>478800</v>
      </c>
      <c r="J23"/>
      <c r="K23" s="117">
        <f>N10*M11*Assumptions!$C$221</f>
        <v>8.4</v>
      </c>
      <c r="L23" s="95" t="str">
        <f>Assumptions!$A$221</f>
        <v>2 Bed house</v>
      </c>
      <c r="M23" s="125">
        <f>Assumptions!$B$221</f>
        <v>75</v>
      </c>
      <c r="N23" s="119" t="s">
        <v>7</v>
      </c>
      <c r="O23" s="116">
        <f>O16*M21</f>
        <v>1800</v>
      </c>
      <c r="P23" s="119" t="s">
        <v>6</v>
      </c>
      <c r="Q23" s="116"/>
      <c r="R23" s="116"/>
      <c r="S23" s="20">
        <f>K23*M23*O23</f>
        <v>1134000</v>
      </c>
      <c r="T23"/>
      <c r="U23"/>
      <c r="V23"/>
      <c r="W23"/>
      <c r="X23"/>
      <c r="Y23"/>
      <c r="Z23"/>
      <c r="AA23"/>
      <c r="AB23"/>
      <c r="AC23"/>
      <c r="AD23" s="88"/>
      <c r="AE23"/>
      <c r="AF23"/>
      <c r="AG23"/>
      <c r="AH23"/>
      <c r="AI23"/>
      <c r="AJ23"/>
      <c r="AK23"/>
      <c r="AL23"/>
      <c r="AM23"/>
    </row>
    <row r="24" spans="1:39" ht="11.1" customHeight="1" x14ac:dyDescent="0.25">
      <c r="A24" s="117">
        <f>D10*C11*Assumptions!$C$222</f>
        <v>1.05</v>
      </c>
      <c r="B24" s="95" t="str">
        <f>Assumptions!$A$222</f>
        <v>3 Bed House</v>
      </c>
      <c r="C24" s="125">
        <f>Assumptions!$B$222</f>
        <v>90</v>
      </c>
      <c r="D24" s="119" t="s">
        <v>7</v>
      </c>
      <c r="E24" s="116">
        <f>E17*C21</f>
        <v>1480</v>
      </c>
      <c r="F24" s="119" t="s">
        <v>6</v>
      </c>
      <c r="G24" s="116"/>
      <c r="H24" s="116"/>
      <c r="I24" s="20">
        <f>A24*C24*E24</f>
        <v>139860</v>
      </c>
      <c r="J24"/>
      <c r="K24" s="117">
        <f>N10*M11*Assumptions!$C$222</f>
        <v>2.1</v>
      </c>
      <c r="L24" s="95" t="str">
        <f>Assumptions!$A$222</f>
        <v>3 Bed House</v>
      </c>
      <c r="M24" s="125">
        <f>Assumptions!$B$222</f>
        <v>90</v>
      </c>
      <c r="N24" s="119" t="s">
        <v>7</v>
      </c>
      <c r="O24" s="116">
        <f>O17*M21</f>
        <v>1760</v>
      </c>
      <c r="P24" s="119" t="s">
        <v>6</v>
      </c>
      <c r="Q24" s="116"/>
      <c r="R24" s="116"/>
      <c r="S24" s="20">
        <f>K24*M24*O24</f>
        <v>332640</v>
      </c>
      <c r="T24"/>
      <c r="U24"/>
      <c r="V24"/>
      <c r="W24"/>
      <c r="X24"/>
      <c r="Y24"/>
      <c r="Z24"/>
      <c r="AA24"/>
      <c r="AB24"/>
      <c r="AC24"/>
      <c r="AD24" s="88"/>
      <c r="AE24"/>
      <c r="AF24"/>
      <c r="AG24"/>
      <c r="AH24"/>
      <c r="AI24"/>
      <c r="AJ24"/>
      <c r="AK24"/>
      <c r="AL24"/>
      <c r="AM24"/>
    </row>
    <row r="25" spans="1:39" ht="11.1" customHeight="1" x14ac:dyDescent="0.25">
      <c r="A25" s="126"/>
      <c r="B25" s="114"/>
      <c r="C25" s="127"/>
      <c r="D25" s="122"/>
      <c r="E25" s="114"/>
      <c r="F25" s="122"/>
      <c r="G25" s="114"/>
      <c r="H25" s="114"/>
      <c r="I25" s="27"/>
      <c r="J25"/>
      <c r="K25" s="126"/>
      <c r="L25" s="114"/>
      <c r="M25" s="127"/>
      <c r="N25" s="122"/>
      <c r="O25" s="114"/>
      <c r="P25" s="122"/>
      <c r="Q25" s="114"/>
      <c r="R25" s="114"/>
      <c r="S25" s="27"/>
      <c r="T25"/>
      <c r="U25"/>
      <c r="V25"/>
      <c r="W25"/>
      <c r="X25"/>
      <c r="Y25"/>
      <c r="Z25"/>
      <c r="AA25"/>
      <c r="AB25"/>
      <c r="AC25"/>
      <c r="AD25" s="88"/>
      <c r="AE25"/>
      <c r="AF25"/>
      <c r="AG25"/>
      <c r="AH25"/>
      <c r="AI25"/>
      <c r="AJ25"/>
      <c r="AK25"/>
      <c r="AL25"/>
      <c r="AM25"/>
    </row>
    <row r="26" spans="1:39" ht="11.1" customHeight="1" x14ac:dyDescent="0.25">
      <c r="A26" s="91" t="str">
        <f>Assumptions!$E$12</f>
        <v>Intermediate</v>
      </c>
      <c r="B26" s="91"/>
      <c r="C26" s="107">
        <f>Assumptions!$E$18</f>
        <v>0.65</v>
      </c>
      <c r="D26" s="119" t="s">
        <v>63</v>
      </c>
      <c r="E26" s="116"/>
      <c r="F26" s="119"/>
      <c r="G26" s="116"/>
      <c r="H26" s="116"/>
      <c r="I26" s="23"/>
      <c r="J26"/>
      <c r="K26" s="91" t="str">
        <f>Assumptions!$E$12</f>
        <v>Intermediate</v>
      </c>
      <c r="L26" s="91"/>
      <c r="M26" s="107">
        <f>Assumptions!$E$18</f>
        <v>0.65</v>
      </c>
      <c r="N26" s="119" t="s">
        <v>63</v>
      </c>
      <c r="O26" s="116"/>
      <c r="P26" s="119"/>
      <c r="Q26" s="116"/>
      <c r="R26" s="116"/>
      <c r="S26" s="23"/>
      <c r="T26"/>
      <c r="U26"/>
      <c r="V26"/>
      <c r="W26"/>
      <c r="X26"/>
      <c r="Y26"/>
      <c r="Z26"/>
      <c r="AA26"/>
      <c r="AB26"/>
      <c r="AC26"/>
      <c r="AD26" s="88"/>
      <c r="AE26"/>
      <c r="AF26"/>
      <c r="AG26"/>
      <c r="AH26"/>
      <c r="AI26"/>
      <c r="AJ26"/>
      <c r="AK26"/>
      <c r="AL26"/>
      <c r="AM26"/>
    </row>
    <row r="27" spans="1:39" ht="11.1" customHeight="1" x14ac:dyDescent="0.25">
      <c r="A27" s="117">
        <f>D10*E11*Assumptions!$C$225</f>
        <v>0</v>
      </c>
      <c r="B27" s="95" t="str">
        <f>Assumptions!$A$225</f>
        <v>Apartments</v>
      </c>
      <c r="C27" s="125">
        <f>Assumptions!$B$225</f>
        <v>0</v>
      </c>
      <c r="D27" s="119" t="s">
        <v>66</v>
      </c>
      <c r="E27" s="116">
        <f>E15*C26</f>
        <v>1137.5</v>
      </c>
      <c r="F27" s="119" t="s">
        <v>6</v>
      </c>
      <c r="G27" s="116"/>
      <c r="H27" s="116"/>
      <c r="I27" s="20">
        <f>A27*C27*E27</f>
        <v>0</v>
      </c>
      <c r="J27"/>
      <c r="K27" s="117">
        <f>N10*O11*Assumptions!$C$225</f>
        <v>0</v>
      </c>
      <c r="L27" s="95" t="str">
        <f>Assumptions!$A$225</f>
        <v>Apartments</v>
      </c>
      <c r="M27" s="125">
        <f>Assumptions!$B$225</f>
        <v>0</v>
      </c>
      <c r="N27" s="119" t="s">
        <v>66</v>
      </c>
      <c r="O27" s="116">
        <f>O15*M26</f>
        <v>1202.5</v>
      </c>
      <c r="P27" s="119" t="s">
        <v>6</v>
      </c>
      <c r="Q27" s="116"/>
      <c r="R27" s="116"/>
      <c r="S27" s="20">
        <f>K27*M27*O27</f>
        <v>0</v>
      </c>
      <c r="T27"/>
      <c r="U27"/>
      <c r="V27"/>
      <c r="W27"/>
      <c r="X27"/>
      <c r="Y27"/>
      <c r="Z27"/>
      <c r="AA27"/>
      <c r="AB27"/>
      <c r="AC27"/>
      <c r="AD27" s="88"/>
      <c r="AE27"/>
      <c r="AF27"/>
      <c r="AG27"/>
      <c r="AH27"/>
      <c r="AI27"/>
      <c r="AJ27"/>
      <c r="AK27"/>
      <c r="AL27"/>
      <c r="AM27"/>
    </row>
    <row r="28" spans="1:39" ht="11.1" customHeight="1" x14ac:dyDescent="0.25">
      <c r="A28" s="117">
        <f>D10*E11*Assumptions!$C$226</f>
        <v>4.2</v>
      </c>
      <c r="B28" s="95" t="s">
        <v>64</v>
      </c>
      <c r="C28" s="125">
        <f>Assumptions!$B$226</f>
        <v>75</v>
      </c>
      <c r="D28" s="119" t="s">
        <v>66</v>
      </c>
      <c r="E28" s="116">
        <f>E16*C26</f>
        <v>1235</v>
      </c>
      <c r="F28" s="119" t="s">
        <v>6</v>
      </c>
      <c r="G28" s="116"/>
      <c r="H28" s="116"/>
      <c r="I28" s="20">
        <f>A28*C28*E28</f>
        <v>389025</v>
      </c>
      <c r="J28"/>
      <c r="K28" s="117">
        <f>N10*O11*Assumptions!$C$226</f>
        <v>8.4</v>
      </c>
      <c r="L28" s="95" t="s">
        <v>64</v>
      </c>
      <c r="M28" s="125">
        <f>Assumptions!$B$226</f>
        <v>75</v>
      </c>
      <c r="N28" s="119" t="s">
        <v>66</v>
      </c>
      <c r="O28" s="116">
        <f>O16*M26</f>
        <v>1462.5</v>
      </c>
      <c r="P28" s="119" t="s">
        <v>6</v>
      </c>
      <c r="Q28" s="116"/>
      <c r="R28" s="116"/>
      <c r="S28" s="20">
        <f>K28*M28*O28</f>
        <v>921375</v>
      </c>
      <c r="T28"/>
      <c r="U28"/>
      <c r="V28"/>
      <c r="W28"/>
      <c r="X28"/>
      <c r="Y28"/>
      <c r="Z28"/>
      <c r="AA28"/>
      <c r="AB28"/>
      <c r="AC28"/>
      <c r="AD28" s="88"/>
      <c r="AE28"/>
      <c r="AF28"/>
      <c r="AG28"/>
      <c r="AH28"/>
      <c r="AI28"/>
      <c r="AJ28"/>
      <c r="AK28"/>
      <c r="AL28"/>
      <c r="AM28"/>
    </row>
    <row r="29" spans="1:39" ht="11.1" customHeight="1" x14ac:dyDescent="0.25">
      <c r="A29" s="117">
        <f>D10*E11*Assumptions!$C$227</f>
        <v>1.05</v>
      </c>
      <c r="B29" s="95" t="str">
        <f>Assumptions!$A$227</f>
        <v>3 Bed House</v>
      </c>
      <c r="C29" s="125">
        <f>Assumptions!$B$227</f>
        <v>90</v>
      </c>
      <c r="D29" s="119" t="s">
        <v>66</v>
      </c>
      <c r="E29" s="116">
        <f>E17*C26</f>
        <v>1202.5</v>
      </c>
      <c r="F29" s="119" t="s">
        <v>6</v>
      </c>
      <c r="G29" s="116"/>
      <c r="H29" s="116"/>
      <c r="I29" s="20">
        <f>A29*C29*E29</f>
        <v>113636.25</v>
      </c>
      <c r="J29"/>
      <c r="K29" s="117">
        <f>N10*O11*Assumptions!$C$227</f>
        <v>2.1</v>
      </c>
      <c r="L29" s="95" t="str">
        <f>Assumptions!$A$227</f>
        <v>3 Bed House</v>
      </c>
      <c r="M29" s="125">
        <f>Assumptions!$B$227</f>
        <v>90</v>
      </c>
      <c r="N29" s="119" t="s">
        <v>66</v>
      </c>
      <c r="O29" s="116">
        <f>O17*M26</f>
        <v>1430</v>
      </c>
      <c r="P29" s="119" t="s">
        <v>6</v>
      </c>
      <c r="Q29" s="116"/>
      <c r="R29" s="116"/>
      <c r="S29" s="20">
        <f>K29*M29*O29</f>
        <v>270270</v>
      </c>
      <c r="T29"/>
      <c r="U29"/>
      <c r="V29"/>
      <c r="W29"/>
      <c r="X29"/>
      <c r="Y29"/>
      <c r="Z29"/>
      <c r="AA29"/>
      <c r="AB29"/>
      <c r="AC29"/>
      <c r="AD29" s="88"/>
      <c r="AE29"/>
      <c r="AF29"/>
      <c r="AG29"/>
      <c r="AH29"/>
      <c r="AI29"/>
      <c r="AJ29"/>
      <c r="AK29"/>
      <c r="AL29"/>
      <c r="AM29"/>
    </row>
    <row r="30" spans="1:39" ht="11.1" customHeight="1" x14ac:dyDescent="0.25">
      <c r="A30" s="126"/>
      <c r="B30" s="114"/>
      <c r="C30" s="127"/>
      <c r="D30" s="122"/>
      <c r="E30" s="114"/>
      <c r="F30" s="122"/>
      <c r="G30" s="114"/>
      <c r="H30" s="114"/>
      <c r="I30" s="27"/>
      <c r="J30"/>
      <c r="K30" s="126"/>
      <c r="L30" s="114"/>
      <c r="M30" s="127"/>
      <c r="N30" s="122"/>
      <c r="O30" s="114"/>
      <c r="P30" s="122"/>
      <c r="Q30" s="114"/>
      <c r="R30" s="114"/>
      <c r="S30" s="27"/>
      <c r="T30"/>
      <c r="U30"/>
      <c r="V30"/>
      <c r="W30"/>
      <c r="X30"/>
      <c r="Y30"/>
      <c r="Z30"/>
      <c r="AA30"/>
      <c r="AB30"/>
      <c r="AC30"/>
      <c r="AD30" s="88"/>
      <c r="AE30"/>
      <c r="AF30"/>
      <c r="AG30"/>
      <c r="AH30"/>
      <c r="AI30"/>
      <c r="AJ30"/>
      <c r="AK30"/>
      <c r="AL30"/>
      <c r="AM30"/>
    </row>
    <row r="31" spans="1:39" ht="11.1" customHeight="1" x14ac:dyDescent="0.25">
      <c r="A31" s="91" t="str">
        <f>Assumptions!$F$12</f>
        <v>Afford/Social Rent</v>
      </c>
      <c r="B31" s="91"/>
      <c r="C31" s="107">
        <f>Assumptions!$F$18</f>
        <v>0.48</v>
      </c>
      <c r="D31" s="119" t="s">
        <v>63</v>
      </c>
      <c r="E31" s="116"/>
      <c r="F31" s="119"/>
      <c r="G31" s="116"/>
      <c r="H31" s="116"/>
      <c r="I31" s="23"/>
      <c r="J31"/>
      <c r="K31" s="91" t="str">
        <f>Assumptions!$F$12</f>
        <v>Afford/Social Rent</v>
      </c>
      <c r="L31" s="91"/>
      <c r="M31" s="107">
        <f>Assumptions!$F$18</f>
        <v>0.48</v>
      </c>
      <c r="N31" s="119" t="s">
        <v>63</v>
      </c>
      <c r="O31" s="116"/>
      <c r="P31" s="119"/>
      <c r="Q31" s="116"/>
      <c r="R31" s="116"/>
      <c r="S31" s="23"/>
      <c r="T31"/>
      <c r="U31"/>
      <c r="V31"/>
      <c r="W31"/>
      <c r="X31"/>
      <c r="Y31"/>
      <c r="Z31"/>
      <c r="AA31"/>
      <c r="AB31"/>
      <c r="AC31"/>
      <c r="AD31" s="88"/>
      <c r="AE31"/>
      <c r="AF31"/>
      <c r="AG31"/>
      <c r="AH31"/>
      <c r="AI31"/>
      <c r="AJ31"/>
      <c r="AK31"/>
      <c r="AL31"/>
      <c r="AM31"/>
    </row>
    <row r="32" spans="1:39" ht="11.1" customHeight="1" x14ac:dyDescent="0.25">
      <c r="A32" s="117">
        <f>D10*G11*Assumptions!$C$230</f>
        <v>0</v>
      </c>
      <c r="B32" s="95" t="str">
        <f>Assumptions!$A$230</f>
        <v>Apartments</v>
      </c>
      <c r="C32" s="125">
        <f>Assumptions!$B$230</f>
        <v>0</v>
      </c>
      <c r="D32" s="119" t="s">
        <v>66</v>
      </c>
      <c r="E32" s="116">
        <f>E15*C31</f>
        <v>840</v>
      </c>
      <c r="F32" s="119" t="s">
        <v>6</v>
      </c>
      <c r="G32" s="116"/>
      <c r="H32" s="116"/>
      <c r="I32" s="20">
        <f>A32*C32*E32</f>
        <v>0</v>
      </c>
      <c r="J32"/>
      <c r="K32" s="117">
        <f>N10*Q11*Assumptions!$C$230</f>
        <v>0</v>
      </c>
      <c r="L32" s="95" t="str">
        <f>Assumptions!$A$230</f>
        <v>Apartments</v>
      </c>
      <c r="M32" s="125">
        <f>Assumptions!$B$230</f>
        <v>0</v>
      </c>
      <c r="N32" s="119" t="s">
        <v>66</v>
      </c>
      <c r="O32" s="116">
        <f>O15*M31</f>
        <v>888</v>
      </c>
      <c r="P32" s="119" t="s">
        <v>6</v>
      </c>
      <c r="Q32" s="116"/>
      <c r="R32" s="116"/>
      <c r="S32" s="20">
        <f>K32*M32*O32</f>
        <v>0</v>
      </c>
      <c r="T32"/>
      <c r="U32"/>
      <c r="V32"/>
      <c r="W32"/>
      <c r="X32"/>
      <c r="Y32"/>
      <c r="Z32"/>
      <c r="AA32"/>
      <c r="AB32"/>
      <c r="AC32"/>
      <c r="AD32" s="88"/>
      <c r="AE32"/>
      <c r="AF32"/>
      <c r="AG32"/>
      <c r="AH32"/>
      <c r="AI32"/>
      <c r="AJ32"/>
      <c r="AK32"/>
      <c r="AL32"/>
      <c r="AM32"/>
    </row>
    <row r="33" spans="1:39" ht="11.1" customHeight="1" x14ac:dyDescent="0.25">
      <c r="A33" s="117">
        <f>D10*G11*Assumptions!$C$231</f>
        <v>19.600000000000001</v>
      </c>
      <c r="B33" s="95" t="str">
        <f>Assumptions!$A$231</f>
        <v>2 Bed house</v>
      </c>
      <c r="C33" s="125">
        <f>Assumptions!$B$231</f>
        <v>75</v>
      </c>
      <c r="D33" s="119" t="s">
        <v>66</v>
      </c>
      <c r="E33" s="116">
        <f>E16*C31</f>
        <v>912</v>
      </c>
      <c r="F33" s="119" t="s">
        <v>6</v>
      </c>
      <c r="G33" s="116"/>
      <c r="H33" s="116"/>
      <c r="I33" s="20">
        <f>A33*C33*E33</f>
        <v>1340640</v>
      </c>
      <c r="J33"/>
      <c r="K33" s="117">
        <f>N10*Q11*Assumptions!$C$231</f>
        <v>39.200000000000003</v>
      </c>
      <c r="L33" s="95" t="str">
        <f>Assumptions!$A$231</f>
        <v>2 Bed house</v>
      </c>
      <c r="M33" s="125">
        <f>Assumptions!$B$231</f>
        <v>75</v>
      </c>
      <c r="N33" s="119" t="s">
        <v>66</v>
      </c>
      <c r="O33" s="116">
        <f>O16*M31</f>
        <v>1080</v>
      </c>
      <c r="P33" s="119" t="s">
        <v>6</v>
      </c>
      <c r="Q33" s="116"/>
      <c r="R33" s="116"/>
      <c r="S33" s="20">
        <f>K33*M33*O33</f>
        <v>3175200</v>
      </c>
      <c r="T33"/>
      <c r="U33"/>
      <c r="V33"/>
      <c r="W33"/>
      <c r="X33"/>
      <c r="Y33"/>
      <c r="Z33"/>
      <c r="AA33"/>
      <c r="AB33"/>
      <c r="AC33"/>
      <c r="AD33" s="88"/>
      <c r="AE33"/>
      <c r="AF33"/>
      <c r="AG33"/>
      <c r="AH33"/>
      <c r="AI33"/>
      <c r="AJ33"/>
      <c r="AK33"/>
      <c r="AL33"/>
      <c r="AM33"/>
    </row>
    <row r="34" spans="1:39" ht="11.1" customHeight="1" x14ac:dyDescent="0.25">
      <c r="A34" s="117">
        <f>D10*G11*Assumptions!$C$232</f>
        <v>4.9000000000000004</v>
      </c>
      <c r="B34" s="95" t="str">
        <f>Assumptions!$A$232</f>
        <v>3 Bed House</v>
      </c>
      <c r="C34" s="125">
        <f>Assumptions!$B$232</f>
        <v>90</v>
      </c>
      <c r="D34" s="119" t="s">
        <v>66</v>
      </c>
      <c r="E34" s="116">
        <f>E17*C31</f>
        <v>888</v>
      </c>
      <c r="F34" s="119" t="s">
        <v>6</v>
      </c>
      <c r="G34" s="116"/>
      <c r="H34" s="116"/>
      <c r="I34" s="20">
        <f>A34*C34*E34</f>
        <v>391608.00000000006</v>
      </c>
      <c r="J34"/>
      <c r="K34" s="117">
        <f>N10*Q11*Assumptions!$C$232</f>
        <v>9.8000000000000007</v>
      </c>
      <c r="L34" s="95" t="str">
        <f>Assumptions!$A$232</f>
        <v>3 Bed House</v>
      </c>
      <c r="M34" s="125">
        <f>Assumptions!$B$232</f>
        <v>90</v>
      </c>
      <c r="N34" s="119" t="s">
        <v>66</v>
      </c>
      <c r="O34" s="116">
        <f>O17*M31</f>
        <v>1056</v>
      </c>
      <c r="P34" s="119" t="s">
        <v>6</v>
      </c>
      <c r="Q34" s="116"/>
      <c r="R34" s="116"/>
      <c r="S34" s="20">
        <f>K34*M34*O34</f>
        <v>931392.00000000012</v>
      </c>
      <c r="T34"/>
      <c r="U34"/>
      <c r="V34"/>
      <c r="W34"/>
      <c r="X34"/>
      <c r="Y34"/>
      <c r="Z34"/>
      <c r="AA34"/>
      <c r="AB34"/>
      <c r="AC34"/>
      <c r="AD34" s="88"/>
      <c r="AE34"/>
      <c r="AF34"/>
      <c r="AG34"/>
      <c r="AH34"/>
      <c r="AI34"/>
      <c r="AJ34"/>
      <c r="AK34"/>
      <c r="AL34"/>
      <c r="AM34"/>
    </row>
    <row r="35" spans="1:39" ht="11.1" customHeight="1" x14ac:dyDescent="0.25">
      <c r="A35" s="129">
        <f>SUM(A15:A34)</f>
        <v>350</v>
      </c>
      <c r="B35" s="122" t="s">
        <v>67</v>
      </c>
      <c r="C35" s="114"/>
      <c r="D35" s="114"/>
      <c r="E35" s="114"/>
      <c r="F35" s="114"/>
      <c r="G35" s="114"/>
      <c r="H35" s="114"/>
      <c r="I35" s="22"/>
      <c r="J35"/>
      <c r="K35" s="129">
        <f>SUM(K15:K34)</f>
        <v>350</v>
      </c>
      <c r="L35" s="122" t="s">
        <v>67</v>
      </c>
      <c r="M35" s="114"/>
      <c r="N35" s="114"/>
      <c r="O35" s="114"/>
      <c r="P35" s="114"/>
      <c r="Q35" s="114"/>
      <c r="R35" s="114"/>
      <c r="S35" s="22"/>
      <c r="T35"/>
      <c r="U35"/>
      <c r="V35"/>
      <c r="W35"/>
      <c r="X35"/>
      <c r="Y35"/>
      <c r="Z35"/>
      <c r="AA35"/>
      <c r="AB35"/>
      <c r="AC35"/>
      <c r="AD35" s="88"/>
      <c r="AE35"/>
      <c r="AF35"/>
      <c r="AG35"/>
      <c r="AH35"/>
      <c r="AI35"/>
      <c r="AJ35"/>
      <c r="AK35"/>
      <c r="AL35"/>
      <c r="AM35"/>
    </row>
    <row r="36" spans="1:39" ht="11.1" customHeight="1" x14ac:dyDescent="0.25">
      <c r="A36" s="113" t="s">
        <v>4</v>
      </c>
      <c r="B36" s="114"/>
      <c r="C36" s="114"/>
      <c r="D36" s="114"/>
      <c r="E36" s="114"/>
      <c r="F36" s="114"/>
      <c r="G36" s="114"/>
      <c r="H36" s="114"/>
      <c r="I36" s="29">
        <f>SUM(I15:I34)</f>
        <v>63610319.25</v>
      </c>
      <c r="J36"/>
      <c r="K36" s="113" t="s">
        <v>4</v>
      </c>
      <c r="L36" s="114"/>
      <c r="M36" s="114"/>
      <c r="N36" s="114"/>
      <c r="O36" s="114"/>
      <c r="P36" s="114"/>
      <c r="Q36" s="114"/>
      <c r="R36" s="114"/>
      <c r="S36" s="29">
        <f>SUM(S15:S34)</f>
        <v>70976877</v>
      </c>
      <c r="T36"/>
      <c r="U36"/>
      <c r="V36"/>
      <c r="W36"/>
      <c r="X36"/>
      <c r="Y36"/>
      <c r="Z36"/>
      <c r="AA36"/>
      <c r="AB36"/>
      <c r="AC36"/>
      <c r="AD36" s="88"/>
      <c r="AE36"/>
      <c r="AF36"/>
      <c r="AG36"/>
      <c r="AH36"/>
      <c r="AI36"/>
      <c r="AJ36"/>
      <c r="AK36"/>
      <c r="AL36"/>
      <c r="AM36"/>
    </row>
    <row r="37" spans="1:39" ht="11.1" customHeight="1" x14ac:dyDescent="0.25">
      <c r="A37" s="88"/>
      <c r="B37" s="88"/>
      <c r="C37" s="88"/>
      <c r="D37" s="88"/>
      <c r="E37" s="88"/>
      <c r="F37" s="88"/>
      <c r="G37" s="88"/>
      <c r="H37" s="88"/>
      <c r="I37"/>
      <c r="J37"/>
      <c r="K37" s="88"/>
      <c r="L37" s="88"/>
      <c r="M37" s="88"/>
      <c r="N37" s="88"/>
      <c r="O37" s="88"/>
      <c r="P37" s="88"/>
      <c r="Q37" s="88"/>
      <c r="R37" s="88"/>
      <c r="S37"/>
      <c r="T37"/>
      <c r="U37"/>
      <c r="V37"/>
      <c r="W37"/>
      <c r="X37"/>
      <c r="Y37"/>
      <c r="Z37"/>
      <c r="AA37"/>
      <c r="AB37"/>
      <c r="AC37"/>
      <c r="AD37" s="88"/>
      <c r="AE37"/>
      <c r="AF37"/>
      <c r="AG37"/>
      <c r="AH37"/>
      <c r="AI37"/>
      <c r="AJ37"/>
      <c r="AK37"/>
      <c r="AL37"/>
      <c r="AM37"/>
    </row>
    <row r="38" spans="1:39" ht="11.1" customHeight="1" x14ac:dyDescent="0.25">
      <c r="A38" s="113" t="s">
        <v>8</v>
      </c>
      <c r="B38" s="114"/>
      <c r="C38" s="114"/>
      <c r="D38" s="114"/>
      <c r="E38" s="114"/>
      <c r="F38" s="114"/>
      <c r="G38" s="114"/>
      <c r="H38" s="114"/>
      <c r="I38" s="27"/>
      <c r="J38"/>
      <c r="K38" s="113" t="s">
        <v>8</v>
      </c>
      <c r="L38" s="114"/>
      <c r="M38" s="114"/>
      <c r="N38" s="114"/>
      <c r="O38" s="114"/>
      <c r="P38" s="114"/>
      <c r="Q38" s="114"/>
      <c r="R38" s="114"/>
      <c r="S38" s="27"/>
      <c r="T38"/>
      <c r="U38"/>
      <c r="V38"/>
      <c r="W38"/>
      <c r="X38"/>
      <c r="Y38"/>
      <c r="Z38"/>
      <c r="AA38"/>
      <c r="AB38"/>
      <c r="AC38"/>
      <c r="AD38" s="88"/>
      <c r="AE38"/>
      <c r="AF38"/>
      <c r="AG38"/>
      <c r="AH38"/>
      <c r="AI38"/>
      <c r="AJ38"/>
      <c r="AK38"/>
      <c r="AL38"/>
      <c r="AM38"/>
    </row>
    <row r="39" spans="1:39" ht="11.1" customHeight="1" x14ac:dyDescent="0.25">
      <c r="A39" s="90" t="s">
        <v>9</v>
      </c>
      <c r="B39" s="95" t="s">
        <v>31</v>
      </c>
      <c r="C39" s="131">
        <f>A15</f>
        <v>0</v>
      </c>
      <c r="D39" s="119" t="s">
        <v>68</v>
      </c>
      <c r="E39" s="132">
        <f>(Assumptions!$D$182+((Assumptions!$D$179-Assumptions!$D$182)*(Assumptions!$D$184)))/Assumptions!$A$215</f>
        <v>2889.6168979811205</v>
      </c>
      <c r="F39" s="119" t="s">
        <v>69</v>
      </c>
      <c r="G39" s="116"/>
      <c r="H39" s="116"/>
      <c r="I39" s="20">
        <f>C39*E39</f>
        <v>0</v>
      </c>
      <c r="J39"/>
      <c r="K39" s="90" t="s">
        <v>9</v>
      </c>
      <c r="L39" s="95" t="s">
        <v>31</v>
      </c>
      <c r="M39" s="131">
        <f>K15</f>
        <v>0</v>
      </c>
      <c r="N39" s="119" t="s">
        <v>68</v>
      </c>
      <c r="O39" s="132">
        <f>(Assumptions!$D$182+((Assumptions!$E$179-Assumptions!$D$182)*(Assumptions!$D$184)))/Assumptions!$A$215</f>
        <v>7002.7334888085688</v>
      </c>
      <c r="P39" s="119" t="s">
        <v>69</v>
      </c>
      <c r="Q39" s="116"/>
      <c r="R39" s="116"/>
      <c r="S39" s="20">
        <f>M39*O39</f>
        <v>0</v>
      </c>
      <c r="T39"/>
      <c r="U39"/>
      <c r="V39"/>
      <c r="W39"/>
      <c r="X39"/>
      <c r="Y39"/>
      <c r="Z39"/>
      <c r="AA39"/>
      <c r="AB39"/>
      <c r="AC39"/>
      <c r="AD39" s="88"/>
      <c r="AE39"/>
      <c r="AF39"/>
      <c r="AG39"/>
      <c r="AH39"/>
      <c r="AI39"/>
      <c r="AJ39"/>
      <c r="AK39"/>
      <c r="AL39"/>
      <c r="AM39"/>
    </row>
    <row r="40" spans="1:39" ht="11.1" customHeight="1" x14ac:dyDescent="0.25">
      <c r="A40" s="91"/>
      <c r="B40" s="95" t="s">
        <v>70</v>
      </c>
      <c r="C40" s="131">
        <f>A16</f>
        <v>63</v>
      </c>
      <c r="D40" s="119" t="s">
        <v>68</v>
      </c>
      <c r="E40" s="132">
        <f>(Assumptions!$D$182+((Assumptions!$D$179-Assumptions!$D$182)*(Assumptions!$D$184)))/Assumptions!$B$215</f>
        <v>7224.0422449528005</v>
      </c>
      <c r="F40" s="119" t="s">
        <v>69</v>
      </c>
      <c r="G40" s="116"/>
      <c r="H40" s="116"/>
      <c r="I40" s="20">
        <f>C40*E40</f>
        <v>455114.66143202642</v>
      </c>
      <c r="J40"/>
      <c r="K40" s="91"/>
      <c r="L40" s="95" t="s">
        <v>70</v>
      </c>
      <c r="M40" s="131">
        <f>K16</f>
        <v>56</v>
      </c>
      <c r="N40" s="119" t="s">
        <v>68</v>
      </c>
      <c r="O40" s="132">
        <f>(Assumptions!$D$182+((Assumptions!$E$179-Assumptions!$D$182)*(Assumptions!$D$184)))/Assumptions!$B$215</f>
        <v>17506.833722021423</v>
      </c>
      <c r="P40" s="119" t="s">
        <v>69</v>
      </c>
      <c r="Q40" s="116"/>
      <c r="R40" s="116"/>
      <c r="S40" s="20">
        <f>M40*O40</f>
        <v>980382.68843319966</v>
      </c>
      <c r="T40"/>
      <c r="U40"/>
      <c r="V40"/>
      <c r="W40"/>
      <c r="X40"/>
      <c r="Y40"/>
      <c r="Z40"/>
      <c r="AA40"/>
      <c r="AB40"/>
      <c r="AC40"/>
      <c r="AD40" s="88"/>
      <c r="AE40"/>
      <c r="AF40"/>
      <c r="AG40"/>
      <c r="AH40"/>
      <c r="AI40"/>
      <c r="AJ40"/>
      <c r="AK40"/>
      <c r="AL40"/>
      <c r="AM40"/>
    </row>
    <row r="41" spans="1:39" ht="11.1" customHeight="1" x14ac:dyDescent="0.25">
      <c r="A41" s="91"/>
      <c r="B41" s="95" t="s">
        <v>65</v>
      </c>
      <c r="C41" s="131">
        <f>A17</f>
        <v>94.5</v>
      </c>
      <c r="D41" s="119" t="s">
        <v>68</v>
      </c>
      <c r="E41" s="132">
        <f>(Assumptions!$D$182+((Assumptions!$D$179-Assumptions!$D$182)*(Assumptions!$D$184)))/Assumptions!$C$215</f>
        <v>8256.0482799460588</v>
      </c>
      <c r="F41" s="119" t="s">
        <v>69</v>
      </c>
      <c r="G41" s="116"/>
      <c r="H41" s="116"/>
      <c r="I41" s="20">
        <f>C41*E41</f>
        <v>780196.56245490257</v>
      </c>
      <c r="J41"/>
      <c r="K41" s="91"/>
      <c r="L41" s="95" t="s">
        <v>65</v>
      </c>
      <c r="M41" s="131">
        <f>K17</f>
        <v>84</v>
      </c>
      <c r="N41" s="119" t="s">
        <v>68</v>
      </c>
      <c r="O41" s="132">
        <f>(Assumptions!$D$182+((Assumptions!$E$179-Assumptions!$D$182)*(Assumptions!$D$184)))/Assumptions!$C$215</f>
        <v>20007.809968024481</v>
      </c>
      <c r="P41" s="119" t="s">
        <v>69</v>
      </c>
      <c r="Q41" s="116"/>
      <c r="R41" s="116"/>
      <c r="S41" s="20">
        <f>M41*O41</f>
        <v>1680656.0373140564</v>
      </c>
      <c r="T41"/>
      <c r="U41"/>
      <c r="V41"/>
      <c r="W41"/>
      <c r="X41"/>
      <c r="Y41"/>
      <c r="Z41"/>
      <c r="AA41"/>
      <c r="AB41"/>
      <c r="AC41"/>
      <c r="AD41" s="88"/>
      <c r="AE41"/>
      <c r="AF41"/>
      <c r="AG41"/>
      <c r="AH41"/>
      <c r="AI41"/>
      <c r="AJ41"/>
      <c r="AK41"/>
      <c r="AL41"/>
      <c r="AM41"/>
    </row>
    <row r="42" spans="1:39" ht="11.1" customHeight="1" x14ac:dyDescent="0.25">
      <c r="A42" s="91"/>
      <c r="B42" s="95" t="s">
        <v>71</v>
      </c>
      <c r="C42" s="131">
        <f>A18</f>
        <v>135</v>
      </c>
      <c r="D42" s="119" t="s">
        <v>68</v>
      </c>
      <c r="E42" s="132">
        <f>(Assumptions!$D$182+((Assumptions!$D$179-Assumptions!$D$182)*(Assumptions!$D$184)))/Assumptions!$D$215</f>
        <v>11558.467591924482</v>
      </c>
      <c r="F42" s="119" t="s">
        <v>69</v>
      </c>
      <c r="G42" s="116"/>
      <c r="H42" s="116"/>
      <c r="I42" s="20">
        <f>C42*E42</f>
        <v>1560393.1249098051</v>
      </c>
      <c r="J42"/>
      <c r="K42" s="91"/>
      <c r="L42" s="95" t="s">
        <v>71</v>
      </c>
      <c r="M42" s="131">
        <f>K18</f>
        <v>120</v>
      </c>
      <c r="N42" s="119" t="s">
        <v>68</v>
      </c>
      <c r="O42" s="132">
        <f>(Assumptions!$D$182+((Assumptions!$E$179-Assumptions!$D$182)*(Assumptions!$D$184)))/Assumptions!$D$215</f>
        <v>28010.933955234275</v>
      </c>
      <c r="P42" s="119" t="s">
        <v>69</v>
      </c>
      <c r="Q42" s="116"/>
      <c r="R42" s="116"/>
      <c r="S42" s="20">
        <f>M42*O42</f>
        <v>3361312.0746281128</v>
      </c>
      <c r="T42"/>
      <c r="U42"/>
      <c r="V42"/>
      <c r="W42"/>
      <c r="X42"/>
      <c r="Y42"/>
      <c r="Z42"/>
      <c r="AA42"/>
      <c r="AB42"/>
      <c r="AC42"/>
      <c r="AD42" s="88"/>
      <c r="AE42"/>
      <c r="AF42"/>
      <c r="AG42"/>
      <c r="AH42"/>
      <c r="AI42"/>
      <c r="AJ42"/>
      <c r="AK42"/>
      <c r="AL42"/>
      <c r="AM42"/>
    </row>
    <row r="43" spans="1:39" ht="11.1" customHeight="1" x14ac:dyDescent="0.25">
      <c r="A43" s="111"/>
      <c r="B43" s="95" t="s">
        <v>72</v>
      </c>
      <c r="C43" s="131">
        <f>A19</f>
        <v>22.5</v>
      </c>
      <c r="D43" s="119" t="s">
        <v>68</v>
      </c>
      <c r="E43" s="132">
        <f>(Assumptions!$D$182+((Assumptions!$D$179-Assumptions!$D$182)*(Assumptions!$D$184)))/Assumptions!$E$215</f>
        <v>14448.084489905601</v>
      </c>
      <c r="F43" s="119" t="s">
        <v>69</v>
      </c>
      <c r="G43" s="133" t="s">
        <v>94</v>
      </c>
      <c r="H43" s="134">
        <f>SUM(I39:I43)</f>
        <v>3120786.2498196103</v>
      </c>
      <c r="I43" s="20">
        <f>C43*E43</f>
        <v>325081.90102287603</v>
      </c>
      <c r="J43"/>
      <c r="K43" s="111"/>
      <c r="L43" s="95" t="s">
        <v>72</v>
      </c>
      <c r="M43" s="131">
        <f>K19</f>
        <v>20</v>
      </c>
      <c r="N43" s="119" t="s">
        <v>68</v>
      </c>
      <c r="O43" s="132">
        <f>(Assumptions!$D$182+((Assumptions!$E$179-Assumptions!$D$182)*(Assumptions!$D$184)))/Assumptions!$E$215</f>
        <v>35013.667444042847</v>
      </c>
      <c r="P43" s="119" t="s">
        <v>69</v>
      </c>
      <c r="Q43" s="133" t="s">
        <v>94</v>
      </c>
      <c r="R43" s="134">
        <f>SUM(S39:S43)</f>
        <v>6722624.1492562257</v>
      </c>
      <c r="S43" s="20">
        <f>M43*O43</f>
        <v>700273.348880857</v>
      </c>
      <c r="T43"/>
      <c r="U43"/>
      <c r="V43"/>
      <c r="W43"/>
      <c r="X43"/>
      <c r="Y43"/>
      <c r="Z43"/>
      <c r="AA43"/>
      <c r="AB43"/>
      <c r="AC43"/>
      <c r="AD43" s="88"/>
      <c r="AE43"/>
      <c r="AF43"/>
      <c r="AG43"/>
      <c r="AH43"/>
      <c r="AI43"/>
      <c r="AJ43"/>
      <c r="AK43"/>
      <c r="AL43"/>
      <c r="AM43"/>
    </row>
    <row r="44" spans="1:39" ht="11.1" customHeight="1" x14ac:dyDescent="0.25">
      <c r="A44" s="91" t="s">
        <v>73</v>
      </c>
      <c r="B44" s="91"/>
      <c r="C44" s="116"/>
      <c r="D44" s="135"/>
      <c r="E44" s="136">
        <f>IF(H43&lt;250000,1%,IF(H43&lt;500000,3%,IF(H43&gt;500000,4%)))</f>
        <v>0.04</v>
      </c>
      <c r="F44" s="119"/>
      <c r="G44" s="116"/>
      <c r="H44" s="116"/>
      <c r="I44" s="20">
        <f>SUM(I39:I43)*E44</f>
        <v>124831.44999278442</v>
      </c>
      <c r="J44"/>
      <c r="K44" s="91" t="s">
        <v>73</v>
      </c>
      <c r="L44" s="91"/>
      <c r="M44" s="116"/>
      <c r="N44" s="135"/>
      <c r="O44" s="136">
        <f>IF(R43&lt;250000,1%,IF(R43&lt;500000,3%,IF(R43&gt;500000,4%)))</f>
        <v>0.04</v>
      </c>
      <c r="P44" s="119"/>
      <c r="Q44" s="116"/>
      <c r="R44" s="116"/>
      <c r="S44" s="20">
        <f>SUM(S39:S43)*O44</f>
        <v>268904.96597024903</v>
      </c>
      <c r="T44"/>
      <c r="U44"/>
      <c r="V44"/>
      <c r="W44"/>
      <c r="X44"/>
      <c r="Y44"/>
      <c r="Z44"/>
      <c r="AA44"/>
      <c r="AB44"/>
      <c r="AC44"/>
      <c r="AD44" s="88"/>
      <c r="AE44"/>
      <c r="AF44"/>
      <c r="AG44"/>
      <c r="AH44"/>
      <c r="AI44"/>
      <c r="AJ44"/>
      <c r="AK44"/>
      <c r="AL44"/>
      <c r="AM44"/>
    </row>
    <row r="45" spans="1:39" ht="11.1" customHeight="1" x14ac:dyDescent="0.25">
      <c r="A45" s="12" t="s">
        <v>10</v>
      </c>
      <c r="B45" s="13"/>
      <c r="C45" s="13"/>
      <c r="D45" s="21"/>
      <c r="E45" s="13"/>
      <c r="F45" s="21"/>
      <c r="G45" s="13"/>
      <c r="H45" s="13"/>
      <c r="I45" s="27"/>
      <c r="J45"/>
      <c r="K45" s="12" t="s">
        <v>10</v>
      </c>
      <c r="L45" s="13"/>
      <c r="M45" s="13"/>
      <c r="N45" s="21"/>
      <c r="O45" s="13"/>
      <c r="P45" s="21"/>
      <c r="Q45" s="13"/>
      <c r="R45" s="13"/>
      <c r="S45" s="27"/>
      <c r="T45"/>
      <c r="U45"/>
      <c r="V45"/>
      <c r="W45"/>
      <c r="X45"/>
      <c r="Y45"/>
      <c r="Z45"/>
      <c r="AA45"/>
      <c r="AB45"/>
      <c r="AC45"/>
      <c r="AD45" s="88"/>
      <c r="AE45"/>
      <c r="AF45"/>
      <c r="AG45"/>
      <c r="AH45"/>
      <c r="AI45"/>
      <c r="AJ45"/>
      <c r="AK45"/>
      <c r="AL45"/>
      <c r="AM45"/>
    </row>
    <row r="46" spans="1:39" ht="11.1" customHeight="1" x14ac:dyDescent="0.25">
      <c r="A46" s="16"/>
      <c r="B46" s="17" t="str">
        <f>Assumptions!$F$22</f>
        <v>Apartments</v>
      </c>
      <c r="C46" s="120">
        <f>Assumptions!$G$22*Assumptions!$D$22</f>
        <v>1759.4999999999998</v>
      </c>
      <c r="D46" s="19" t="s">
        <v>6</v>
      </c>
      <c r="E46" s="15"/>
      <c r="F46" s="79" t="s">
        <v>125</v>
      </c>
      <c r="G46" s="78"/>
      <c r="H46" s="19"/>
      <c r="I46" s="20">
        <f>(A15*C15*C46)+(A16*C16*C47)+(A17*C17*C48)+(A18*C18*C49)+(A19*C19*C50)</f>
        <v>34248420</v>
      </c>
      <c r="J46"/>
      <c r="K46" s="16"/>
      <c r="L46" s="17" t="str">
        <f>Assumptions!$F$22</f>
        <v>Apartments</v>
      </c>
      <c r="M46" s="120">
        <f>Assumptions!$G$22*Assumptions!$D$22</f>
        <v>1759.4999999999998</v>
      </c>
      <c r="N46" s="19" t="s">
        <v>6</v>
      </c>
      <c r="O46" s="15"/>
      <c r="P46" s="79" t="s">
        <v>125</v>
      </c>
      <c r="Q46" s="78"/>
      <c r="R46" s="19"/>
      <c r="S46" s="20">
        <f>(K15*M15*M46)+(K16*M16*M47)+(K17*M17*M48)+(K18*M18*M49)+(K19*M19*M50)</f>
        <v>30443040</v>
      </c>
      <c r="T46"/>
      <c r="U46"/>
      <c r="V46"/>
      <c r="W46"/>
      <c r="X46"/>
      <c r="Y46"/>
      <c r="Z46"/>
      <c r="AA46"/>
      <c r="AB46"/>
      <c r="AC46"/>
      <c r="AD46" s="88"/>
      <c r="AE46"/>
      <c r="AF46"/>
      <c r="AG46"/>
      <c r="AH46"/>
      <c r="AI46"/>
      <c r="AJ46"/>
      <c r="AK46"/>
      <c r="AL46"/>
      <c r="AM46"/>
    </row>
    <row r="47" spans="1:39" ht="11.1" customHeight="1" x14ac:dyDescent="0.25">
      <c r="A47" s="16"/>
      <c r="B47" s="17" t="str">
        <f>Assumptions!$F$23</f>
        <v>2 bed houses</v>
      </c>
      <c r="C47" s="7">
        <f>Assumptions!$G$23</f>
        <v>1044</v>
      </c>
      <c r="D47" s="19" t="s">
        <v>6</v>
      </c>
      <c r="E47" s="15"/>
      <c r="F47" s="79"/>
      <c r="G47" s="15"/>
      <c r="H47" s="15"/>
      <c r="I47" s="20"/>
      <c r="J47"/>
      <c r="K47" s="16"/>
      <c r="L47" s="17" t="str">
        <f>Assumptions!$F$23</f>
        <v>2 bed houses</v>
      </c>
      <c r="M47" s="7">
        <f>Assumptions!$G$23</f>
        <v>1044</v>
      </c>
      <c r="N47" s="19" t="s">
        <v>6</v>
      </c>
      <c r="O47" s="15"/>
      <c r="P47" s="79"/>
      <c r="Q47" s="15"/>
      <c r="R47" s="15"/>
      <c r="S47" s="20"/>
      <c r="T47"/>
      <c r="U47"/>
      <c r="V47"/>
      <c r="W47"/>
      <c r="X47"/>
      <c r="Y47"/>
      <c r="Z47"/>
      <c r="AA47"/>
      <c r="AB47"/>
      <c r="AC47"/>
      <c r="AD47" s="88"/>
      <c r="AE47"/>
      <c r="AF47"/>
      <c r="AG47"/>
      <c r="AH47"/>
      <c r="AI47"/>
      <c r="AJ47"/>
      <c r="AK47"/>
      <c r="AL47"/>
      <c r="AM47"/>
    </row>
    <row r="48" spans="1:39" ht="11.1" customHeight="1" x14ac:dyDescent="0.25">
      <c r="A48" s="16"/>
      <c r="B48" s="17" t="str">
        <f>Assumptions!$F$24</f>
        <v>3 Bed houses</v>
      </c>
      <c r="C48" s="7">
        <f>Assumptions!$G$24</f>
        <v>1044</v>
      </c>
      <c r="D48" s="19" t="s">
        <v>6</v>
      </c>
      <c r="E48" s="15"/>
      <c r="F48" s="79" t="s">
        <v>126</v>
      </c>
      <c r="G48" s="15"/>
      <c r="H48" s="15"/>
      <c r="I48" s="20">
        <f>(A22*C22*Assumptions!$D$220)+(A23*C23*Assumptions!$D$221)+(A24*C24*Assumptions!$D$222)+(A27*C27*Assumptions!$D$225)+(A28*C28*Assumptions!$D$226)+(A29*C29*Assumptions!$D$227)+(A32*C32*Assumptions!$D$230)+(A33*C33*Assumptions!$D$231)+(A34*C34*Assumptions!$D$232)</f>
        <v>2850120</v>
      </c>
      <c r="J48"/>
      <c r="K48" s="16"/>
      <c r="L48" s="17" t="str">
        <f>Assumptions!$F$24</f>
        <v>3 Bed houses</v>
      </c>
      <c r="M48" s="7">
        <f>Assumptions!$G$24</f>
        <v>1044</v>
      </c>
      <c r="N48" s="19" t="s">
        <v>6</v>
      </c>
      <c r="O48" s="15"/>
      <c r="P48" s="79" t="s">
        <v>126</v>
      </c>
      <c r="Q48" s="15"/>
      <c r="R48" s="15"/>
      <c r="S48" s="20">
        <f>(K22*M22*Assumptions!$D$220)+(K23*M23*Assumptions!$D$221)+(K24*M24*Assumptions!$D$222)+(K27*M27*Assumptions!$D$225)+(K28*M28*Assumptions!$D$226)+(K29*M29*Assumptions!$D$227)+(K32*M32*Assumptions!$D$230)+(K33*M33*Assumptions!$D$231)+(K34*M34*Assumptions!$D$232)</f>
        <v>5700240</v>
      </c>
      <c r="T48"/>
      <c r="U48"/>
      <c r="V48"/>
      <c r="W48"/>
      <c r="X48"/>
      <c r="Y48"/>
      <c r="Z48"/>
      <c r="AA48"/>
      <c r="AB48"/>
      <c r="AC48"/>
      <c r="AD48" s="88"/>
      <c r="AE48"/>
      <c r="AF48"/>
      <c r="AG48"/>
      <c r="AH48"/>
      <c r="AI48"/>
      <c r="AJ48"/>
      <c r="AK48"/>
      <c r="AL48"/>
      <c r="AM48"/>
    </row>
    <row r="49" spans="1:39" ht="11.1" customHeight="1" x14ac:dyDescent="0.25">
      <c r="A49" s="16"/>
      <c r="B49" s="17" t="str">
        <f>Assumptions!$F$25</f>
        <v>4 bed houses</v>
      </c>
      <c r="C49" s="7">
        <f>Assumptions!$G$25</f>
        <v>1044</v>
      </c>
      <c r="D49" s="19" t="s">
        <v>6</v>
      </c>
      <c r="E49" s="15"/>
      <c r="F49" s="19"/>
      <c r="G49" s="15"/>
      <c r="H49" s="15"/>
      <c r="I49" s="20"/>
      <c r="J49"/>
      <c r="K49" s="16"/>
      <c r="L49" s="17" t="str">
        <f>Assumptions!$F$25</f>
        <v>4 bed houses</v>
      </c>
      <c r="M49" s="7">
        <f>Assumptions!$G$25</f>
        <v>1044</v>
      </c>
      <c r="N49" s="19" t="s">
        <v>6</v>
      </c>
      <c r="O49" s="15"/>
      <c r="P49" s="19"/>
      <c r="Q49" s="15"/>
      <c r="R49" s="15"/>
      <c r="S49" s="20"/>
      <c r="T49"/>
      <c r="U49"/>
      <c r="V49"/>
      <c r="W49"/>
      <c r="X49"/>
      <c r="Y49"/>
      <c r="Z49"/>
      <c r="AA49"/>
      <c r="AB49"/>
      <c r="AC49"/>
      <c r="AD49" s="88"/>
      <c r="AE49"/>
      <c r="AF49"/>
      <c r="AG49"/>
      <c r="AH49"/>
      <c r="AI49"/>
      <c r="AJ49"/>
      <c r="AK49"/>
      <c r="AL49"/>
      <c r="AM49"/>
    </row>
    <row r="50" spans="1:39" ht="11.1" customHeight="1" x14ac:dyDescent="0.25">
      <c r="A50" s="16"/>
      <c r="B50" s="17" t="str">
        <f>Assumptions!$F$26</f>
        <v>5 bed house</v>
      </c>
      <c r="C50" s="7">
        <f>Assumptions!$G$26</f>
        <v>1044</v>
      </c>
      <c r="D50" s="19" t="s">
        <v>6</v>
      </c>
      <c r="E50" s="15"/>
      <c r="F50" s="19"/>
      <c r="G50" s="15"/>
      <c r="H50" s="15"/>
      <c r="I50" s="20"/>
      <c r="J50"/>
      <c r="K50" s="16"/>
      <c r="L50" s="17" t="str">
        <f>Assumptions!$F$26</f>
        <v>5 bed house</v>
      </c>
      <c r="M50" s="7">
        <f>Assumptions!$G$26</f>
        <v>1044</v>
      </c>
      <c r="N50" s="19" t="s">
        <v>6</v>
      </c>
      <c r="O50" s="15"/>
      <c r="P50" s="19"/>
      <c r="Q50" s="15"/>
      <c r="R50" s="15"/>
      <c r="S50" s="20"/>
      <c r="T50"/>
      <c r="U50"/>
      <c r="V50"/>
      <c r="W50"/>
      <c r="X50"/>
      <c r="Y50"/>
      <c r="Z50"/>
      <c r="AA50"/>
      <c r="AB50"/>
      <c r="AC50"/>
      <c r="AD50" s="88"/>
      <c r="AE50"/>
      <c r="AF50"/>
      <c r="AG50"/>
      <c r="AH50"/>
      <c r="AI50"/>
      <c r="AJ50"/>
      <c r="AK50"/>
      <c r="AL50"/>
      <c r="AM50"/>
    </row>
    <row r="51" spans="1:39" ht="11.1" customHeight="1" x14ac:dyDescent="0.25">
      <c r="A51" s="25"/>
      <c r="B51" s="13"/>
      <c r="C51" s="33"/>
      <c r="D51" s="21"/>
      <c r="E51" s="13"/>
      <c r="F51" s="21"/>
      <c r="G51" s="13"/>
      <c r="H51" s="13"/>
      <c r="I51" s="27"/>
      <c r="J51"/>
      <c r="K51" s="25"/>
      <c r="L51" s="13"/>
      <c r="M51" s="33"/>
      <c r="N51" s="21"/>
      <c r="O51" s="13"/>
      <c r="P51" s="21"/>
      <c r="Q51" s="13"/>
      <c r="R51" s="13"/>
      <c r="S51" s="27"/>
      <c r="T51"/>
      <c r="U51"/>
      <c r="V51"/>
      <c r="W51"/>
      <c r="X51"/>
      <c r="Y51"/>
      <c r="Z51"/>
      <c r="AA51"/>
      <c r="AB51"/>
      <c r="AC51"/>
      <c r="AD51" s="88"/>
      <c r="AE51"/>
      <c r="AF51"/>
      <c r="AG51"/>
      <c r="AH51"/>
      <c r="AI51"/>
      <c r="AJ51"/>
      <c r="AK51"/>
      <c r="AL51"/>
      <c r="AM51"/>
    </row>
    <row r="52" spans="1:39" ht="11.1" customHeight="1" x14ac:dyDescent="0.25">
      <c r="A52" s="6" t="s">
        <v>100</v>
      </c>
      <c r="B52" s="1"/>
      <c r="C52"/>
      <c r="D52"/>
      <c r="E52" s="40"/>
      <c r="F52" s="19"/>
      <c r="G52"/>
      <c r="H52"/>
      <c r="I52" s="20">
        <f>SUM((A22*E39)+(A23*E40)+(A24*E41)+(A27*E39)+(A28*E40)+(A29*E41)+(A32*E39)+(A33*E40)+(A34*E41))*Assumptions!$D$211</f>
        <v>260065.52081830084</v>
      </c>
      <c r="J52"/>
      <c r="K52" s="6" t="s">
        <v>100</v>
      </c>
      <c r="L52" s="1"/>
      <c r="M52"/>
      <c r="N52"/>
      <c r="O52" s="40"/>
      <c r="P52" s="19"/>
      <c r="Q52"/>
      <c r="R52"/>
      <c r="S52" s="20">
        <f>SUM((K22*O39)+(K23*O40)+(K24*O41)+(K27*O39)+(K28*O40)+(K29*O41)+(K32*O39)+(K33*O40)+(K34*O41))*Assumptions!$D$211</f>
        <v>1260492.0279855425</v>
      </c>
      <c r="T52"/>
      <c r="U52"/>
      <c r="V52"/>
      <c r="W52"/>
      <c r="X52"/>
      <c r="Y52"/>
      <c r="Z52"/>
      <c r="AA52"/>
      <c r="AB52"/>
      <c r="AC52"/>
      <c r="AD52" s="88"/>
      <c r="AE52"/>
      <c r="AF52"/>
      <c r="AG52"/>
      <c r="AH52"/>
      <c r="AI52"/>
      <c r="AJ52"/>
      <c r="AK52"/>
      <c r="AL52"/>
      <c r="AM52"/>
    </row>
    <row r="53" spans="1:39" ht="11.1" customHeight="1" x14ac:dyDescent="0.25">
      <c r="A53" s="6" t="s">
        <v>87</v>
      </c>
      <c r="B53" s="6"/>
      <c r="C53" s="15"/>
      <c r="D53" s="15"/>
      <c r="E53" s="58">
        <f>Assumptions!$E$41</f>
        <v>0.08</v>
      </c>
      <c r="F53" s="19" t="s">
        <v>13</v>
      </c>
      <c r="G53" s="15"/>
      <c r="H53" s="15"/>
      <c r="I53" s="20">
        <f>SUM(I46:I50)*E53</f>
        <v>2967883.2</v>
      </c>
      <c r="J53"/>
      <c r="K53" s="6" t="s">
        <v>87</v>
      </c>
      <c r="L53" s="6"/>
      <c r="M53" s="15"/>
      <c r="N53" s="15"/>
      <c r="O53" s="58">
        <f>Assumptions!$E$41</f>
        <v>0.08</v>
      </c>
      <c r="P53" s="19" t="s">
        <v>13</v>
      </c>
      <c r="Q53" s="15"/>
      <c r="R53" s="15"/>
      <c r="S53" s="20">
        <f>SUM(S46:S50)*O53</f>
        <v>2891462.4</v>
      </c>
      <c r="T53"/>
      <c r="U53"/>
      <c r="V53"/>
      <c r="W53"/>
      <c r="X53"/>
      <c r="Y53"/>
      <c r="Z53"/>
      <c r="AA53"/>
      <c r="AB53"/>
      <c r="AC53"/>
      <c r="AD53" s="88"/>
      <c r="AE53"/>
      <c r="AF53"/>
      <c r="AG53"/>
      <c r="AH53"/>
      <c r="AI53"/>
      <c r="AJ53"/>
      <c r="AK53"/>
      <c r="AL53"/>
      <c r="AM53"/>
    </row>
    <row r="54" spans="1:39" ht="11.1" customHeight="1" x14ac:dyDescent="0.25">
      <c r="A54" s="6" t="s">
        <v>14</v>
      </c>
      <c r="B54" s="6"/>
      <c r="C54" s="15"/>
      <c r="D54" s="15"/>
      <c r="E54" s="58">
        <f>Assumptions!$E$42</f>
        <v>5.0000000000000001E-3</v>
      </c>
      <c r="F54" s="19" t="s">
        <v>15</v>
      </c>
      <c r="G54" s="15"/>
      <c r="H54" s="15"/>
      <c r="I54" s="20">
        <f>I36*E54</f>
        <v>318051.59625</v>
      </c>
      <c r="J54"/>
      <c r="K54" s="6" t="s">
        <v>14</v>
      </c>
      <c r="L54" s="6"/>
      <c r="M54" s="15"/>
      <c r="N54" s="15"/>
      <c r="O54" s="58">
        <f>Assumptions!$E$42</f>
        <v>5.0000000000000001E-3</v>
      </c>
      <c r="P54" s="19" t="s">
        <v>15</v>
      </c>
      <c r="Q54" s="15"/>
      <c r="R54" s="15"/>
      <c r="S54" s="20">
        <f>S36*O54</f>
        <v>354884.38500000001</v>
      </c>
      <c r="T54"/>
      <c r="U54"/>
      <c r="V54"/>
      <c r="W54"/>
      <c r="X54"/>
      <c r="Y54"/>
      <c r="Z54"/>
      <c r="AA54"/>
      <c r="AB54"/>
      <c r="AC54"/>
      <c r="AD54" s="88"/>
      <c r="AE54"/>
      <c r="AF54"/>
      <c r="AG54"/>
      <c r="AH54"/>
      <c r="AI54"/>
      <c r="AJ54"/>
      <c r="AK54"/>
      <c r="AL54"/>
      <c r="AM54"/>
    </row>
    <row r="55" spans="1:39" ht="11.1" customHeight="1" x14ac:dyDescent="0.25">
      <c r="A55" s="6" t="s">
        <v>16</v>
      </c>
      <c r="B55" s="6"/>
      <c r="C55" s="15"/>
      <c r="D55" s="15"/>
      <c r="E55" s="58">
        <f>Assumptions!$E$43</f>
        <v>1.0999999999999999E-2</v>
      </c>
      <c r="F55" s="19" t="s">
        <v>13</v>
      </c>
      <c r="G55" s="15"/>
      <c r="H55" s="15"/>
      <c r="I55" s="20">
        <f>SUM(I46:I50)*E55</f>
        <v>408083.94</v>
      </c>
      <c r="J55"/>
      <c r="K55" s="6" t="s">
        <v>16</v>
      </c>
      <c r="L55" s="6"/>
      <c r="M55" s="15"/>
      <c r="N55" s="15"/>
      <c r="O55" s="58">
        <f>Assumptions!$E$43</f>
        <v>1.0999999999999999E-2</v>
      </c>
      <c r="P55" s="19" t="s">
        <v>13</v>
      </c>
      <c r="Q55" s="15"/>
      <c r="R55" s="15"/>
      <c r="S55" s="20">
        <f>SUM(S46:S50)*O55</f>
        <v>397576.07999999996</v>
      </c>
      <c r="T55"/>
      <c r="U55"/>
      <c r="V55"/>
      <c r="W55"/>
      <c r="X55"/>
      <c r="Y55"/>
      <c r="Z55"/>
      <c r="AA55"/>
      <c r="AB55"/>
      <c r="AC55"/>
      <c r="AD55" s="88"/>
      <c r="AE55"/>
      <c r="AF55"/>
      <c r="AG55"/>
      <c r="AH55"/>
      <c r="AI55"/>
      <c r="AJ55"/>
      <c r="AK55"/>
      <c r="AL55"/>
      <c r="AM55"/>
    </row>
    <row r="56" spans="1:39" ht="11.1" customHeight="1" x14ac:dyDescent="0.25">
      <c r="A56" s="6" t="s">
        <v>17</v>
      </c>
      <c r="B56" s="6"/>
      <c r="C56" s="15"/>
      <c r="D56" s="15"/>
      <c r="E56" s="58">
        <f>Assumptions!$E$44</f>
        <v>0.02</v>
      </c>
      <c r="F56" s="19" t="s">
        <v>45</v>
      </c>
      <c r="G56" s="15"/>
      <c r="H56" s="15"/>
      <c r="I56" s="20">
        <f>SUM(I15:I19)*E56</f>
        <v>1215135</v>
      </c>
      <c r="J56"/>
      <c r="K56" s="6" t="s">
        <v>17</v>
      </c>
      <c r="L56" s="6"/>
      <c r="M56" s="15"/>
      <c r="N56" s="15"/>
      <c r="O56" s="58">
        <f>Assumptions!$E$44</f>
        <v>0.02</v>
      </c>
      <c r="P56" s="19" t="s">
        <v>45</v>
      </c>
      <c r="Q56" s="15"/>
      <c r="R56" s="15"/>
      <c r="S56" s="20">
        <f>SUM(S15:S19)*O56</f>
        <v>1284240</v>
      </c>
      <c r="T56"/>
      <c r="U56"/>
      <c r="V56"/>
      <c r="W56"/>
      <c r="X56"/>
      <c r="Y56"/>
      <c r="Z56"/>
      <c r="AA56"/>
      <c r="AB56"/>
      <c r="AC56"/>
      <c r="AD56" s="88"/>
      <c r="AE56"/>
      <c r="AF56"/>
      <c r="AG56"/>
      <c r="AH56"/>
      <c r="AI56"/>
      <c r="AJ56"/>
      <c r="AK56"/>
      <c r="AL56"/>
      <c r="AM56"/>
    </row>
    <row r="57" spans="1:39" ht="11.1" customHeight="1" x14ac:dyDescent="0.25">
      <c r="A57" s="6" t="s">
        <v>18</v>
      </c>
      <c r="B57" s="6"/>
      <c r="C57" s="34"/>
      <c r="D57" s="15"/>
      <c r="E57" s="58">
        <f>Assumptions!$E$45</f>
        <v>0.05</v>
      </c>
      <c r="F57" s="19" t="s">
        <v>13</v>
      </c>
      <c r="G57" s="15"/>
      <c r="H57" s="15"/>
      <c r="I57" s="20">
        <f>SUM(I46:I52)*E57</f>
        <v>1867930.2760409152</v>
      </c>
      <c r="J57"/>
      <c r="K57" s="6" t="s">
        <v>18</v>
      </c>
      <c r="L57" s="6"/>
      <c r="M57" s="34"/>
      <c r="N57" s="15"/>
      <c r="O57" s="58">
        <f>Assumptions!$E$45</f>
        <v>0.05</v>
      </c>
      <c r="P57" s="19" t="s">
        <v>13</v>
      </c>
      <c r="Q57" s="15"/>
      <c r="R57" s="15"/>
      <c r="S57" s="20">
        <f>SUM(S46:S52)*O57</f>
        <v>1870188.6013992773</v>
      </c>
      <c r="T57"/>
      <c r="U57"/>
      <c r="V57"/>
      <c r="W57"/>
      <c r="X57"/>
      <c r="Y57"/>
      <c r="Z57"/>
      <c r="AA57"/>
      <c r="AB57"/>
      <c r="AC57"/>
      <c r="AD57" s="88"/>
      <c r="AE57"/>
      <c r="AF57"/>
      <c r="AG57"/>
      <c r="AH57"/>
      <c r="AI57"/>
      <c r="AJ57"/>
      <c r="AK57"/>
      <c r="AL57"/>
      <c r="AM57"/>
    </row>
    <row r="58" spans="1:39" ht="11.1" customHeight="1" x14ac:dyDescent="0.25">
      <c r="A58" s="6" t="s">
        <v>19</v>
      </c>
      <c r="B58" s="1"/>
      <c r="C58"/>
      <c r="D58"/>
      <c r="E58" s="59">
        <f>Assumptions!$E$46</f>
        <v>1729</v>
      </c>
      <c r="F58" s="19" t="s">
        <v>46</v>
      </c>
      <c r="G58"/>
      <c r="H58"/>
      <c r="I58" s="23">
        <f>A35*E58</f>
        <v>605150</v>
      </c>
      <c r="J58"/>
      <c r="K58" s="6" t="s">
        <v>19</v>
      </c>
      <c r="L58" s="1"/>
      <c r="M58"/>
      <c r="N58"/>
      <c r="O58" s="59">
        <f>Assumptions!$E$46</f>
        <v>1729</v>
      </c>
      <c r="P58" s="19" t="s">
        <v>46</v>
      </c>
      <c r="Q58"/>
      <c r="R58"/>
      <c r="S58" s="23">
        <f>K35*O58</f>
        <v>605150</v>
      </c>
      <c r="T58"/>
      <c r="U58"/>
      <c r="V58"/>
      <c r="W58"/>
      <c r="X58"/>
      <c r="Y58"/>
      <c r="Z58"/>
      <c r="AA58"/>
      <c r="AB58"/>
      <c r="AC58"/>
      <c r="AD58" s="88"/>
      <c r="AE58"/>
      <c r="AF58"/>
      <c r="AG58"/>
      <c r="AH58"/>
      <c r="AI58"/>
      <c r="AJ58"/>
      <c r="AK58"/>
      <c r="AL58"/>
      <c r="AM58"/>
    </row>
    <row r="59" spans="1:39" ht="11.1" customHeight="1" x14ac:dyDescent="0.25">
      <c r="A59" s="6" t="s">
        <v>88</v>
      </c>
      <c r="B59" s="6"/>
      <c r="C59" s="32">
        <f>Assumptions!$C$47</f>
        <v>0.05</v>
      </c>
      <c r="D59" s="40">
        <f>Assumptions!$D$47</f>
        <v>12</v>
      </c>
      <c r="E59" s="19" t="s">
        <v>21</v>
      </c>
      <c r="F59" s="15"/>
      <c r="G59" s="40">
        <f>Assumptions!$G$47</f>
        <v>6</v>
      </c>
      <c r="H59" s="19" t="s">
        <v>79</v>
      </c>
      <c r="I59" s="20">
        <f>(((SUM(I39:I44)*POWER((1+C59/12),((D59+G59)/12)*12))-SUM(I39:I44))      +           ((((SUM(I46:I58)*POWER((1+C59/12),((D59+G59)/12)*12))-SUM(I46:I58))*0.5)))</f>
        <v>1990781.3713090741</v>
      </c>
      <c r="J59"/>
      <c r="K59" s="6" t="s">
        <v>88</v>
      </c>
      <c r="L59" s="6"/>
      <c r="M59" s="32">
        <f>Assumptions!$C$47</f>
        <v>0.05</v>
      </c>
      <c r="N59" s="40">
        <f>Assumptions!$D$47</f>
        <v>12</v>
      </c>
      <c r="O59" s="19" t="s">
        <v>21</v>
      </c>
      <c r="P59" s="15"/>
      <c r="Q59" s="40">
        <f>Assumptions!$G$47</f>
        <v>6</v>
      </c>
      <c r="R59" s="19" t="s">
        <v>79</v>
      </c>
      <c r="S59" s="20">
        <f>(((SUM(S39:S44)*POWER((1+M59/12),((N59+Q59)/12)*12))-SUM(S39:S44))      +           ((((SUM(S46:S58)*POWER((1+M59/12),((N59+Q59)/12)*12))-SUM(S46:S58))*0.5)))</f>
        <v>2284480.9109245678</v>
      </c>
      <c r="T59"/>
      <c r="U59"/>
      <c r="V59"/>
      <c r="W59"/>
      <c r="X59"/>
      <c r="Y59"/>
      <c r="Z59"/>
      <c r="AA59"/>
      <c r="AB59"/>
      <c r="AC59"/>
      <c r="AD59" s="88"/>
      <c r="AE59"/>
      <c r="AF59"/>
      <c r="AG59"/>
      <c r="AH59"/>
      <c r="AI59"/>
      <c r="AJ59"/>
      <c r="AK59"/>
      <c r="AL59"/>
      <c r="AM59"/>
    </row>
    <row r="60" spans="1:39" ht="11.1" customHeight="1" x14ac:dyDescent="0.25">
      <c r="A60" s="6" t="s">
        <v>22</v>
      </c>
      <c r="B60" s="6"/>
      <c r="C60" s="32">
        <f>Assumptions!$C$48</f>
        <v>0.01</v>
      </c>
      <c r="D60" s="19" t="s">
        <v>23</v>
      </c>
      <c r="E60" s="15"/>
      <c r="F60" s="15"/>
      <c r="G60" s="15"/>
      <c r="H60" s="15"/>
      <c r="I60" s="20">
        <f>SUM(I39:I57)*C60</f>
        <v>473813.07232921611</v>
      </c>
      <c r="J60"/>
      <c r="K60" s="6" t="s">
        <v>22</v>
      </c>
      <c r="L60" s="6"/>
      <c r="M60" s="32">
        <f>Assumptions!$C$48</f>
        <v>0.01</v>
      </c>
      <c r="N60" s="19" t="s">
        <v>23</v>
      </c>
      <c r="O60" s="15"/>
      <c r="P60" s="15"/>
      <c r="Q60" s="15"/>
      <c r="R60" s="15"/>
      <c r="S60" s="20">
        <f>SUM(S39:S57)*M60</f>
        <v>511936.52609611297</v>
      </c>
      <c r="T60"/>
      <c r="U60"/>
      <c r="V60"/>
      <c r="W60"/>
      <c r="X60"/>
      <c r="Y60"/>
      <c r="Z60"/>
      <c r="AA60"/>
      <c r="AB60"/>
      <c r="AC60"/>
      <c r="AD60" s="88"/>
      <c r="AE60"/>
      <c r="AF60"/>
      <c r="AG60"/>
      <c r="AH60"/>
      <c r="AI60"/>
      <c r="AJ60"/>
      <c r="AK60"/>
      <c r="AL60"/>
      <c r="AM60"/>
    </row>
    <row r="61" spans="1:39" ht="11.1" customHeight="1" x14ac:dyDescent="0.25">
      <c r="A61" s="6" t="s">
        <v>24</v>
      </c>
      <c r="B61" s="6"/>
      <c r="C61" s="61" t="s">
        <v>104</v>
      </c>
      <c r="D61" s="32">
        <f>Assumptions!$D$49</f>
        <v>0.2</v>
      </c>
      <c r="E61" s="19" t="s">
        <v>25</v>
      </c>
      <c r="F61" s="61" t="s">
        <v>105</v>
      </c>
      <c r="G61" s="32">
        <f>Assumptions!$G$49</f>
        <v>0.06</v>
      </c>
      <c r="H61" s="19" t="s">
        <v>128</v>
      </c>
      <c r="I61" s="20">
        <f>SUM(I15:I19)*D61+I48*G61</f>
        <v>12322357.199999999</v>
      </c>
      <c r="J61"/>
      <c r="K61" s="6" t="s">
        <v>24</v>
      </c>
      <c r="L61" s="6"/>
      <c r="M61" s="61" t="s">
        <v>104</v>
      </c>
      <c r="N61" s="32">
        <f>Assumptions!$D$49</f>
        <v>0.2</v>
      </c>
      <c r="O61" s="19" t="s">
        <v>25</v>
      </c>
      <c r="P61" s="61" t="s">
        <v>105</v>
      </c>
      <c r="Q61" s="32">
        <f>Assumptions!$G$49</f>
        <v>0.06</v>
      </c>
      <c r="R61" s="19" t="s">
        <v>128</v>
      </c>
      <c r="S61" s="20">
        <f>SUM(S15:S19)*N61+S48*Q61</f>
        <v>13184414.4</v>
      </c>
      <c r="T61"/>
      <c r="U61"/>
      <c r="V61"/>
      <c r="W61"/>
      <c r="X61"/>
      <c r="Y61"/>
      <c r="Z61"/>
      <c r="AA61"/>
      <c r="AB61"/>
      <c r="AC61"/>
      <c r="AD61" s="88"/>
      <c r="AE61"/>
      <c r="AF61"/>
      <c r="AG61"/>
      <c r="AH61"/>
      <c r="AI61"/>
      <c r="AJ61"/>
      <c r="AK61"/>
      <c r="AL61"/>
      <c r="AM61"/>
    </row>
    <row r="62" spans="1:39" ht="11.1" customHeight="1" x14ac:dyDescent="0.25">
      <c r="A62" s="13"/>
      <c r="B62" s="13"/>
      <c r="C62" s="13"/>
      <c r="D62" s="13"/>
      <c r="E62" s="13"/>
      <c r="F62" s="13"/>
      <c r="G62" s="13"/>
      <c r="H62" s="13"/>
      <c r="I62" s="27"/>
      <c r="J62"/>
      <c r="K62" s="13"/>
      <c r="L62" s="13"/>
      <c r="M62" s="13"/>
      <c r="N62" s="13"/>
      <c r="O62" s="13"/>
      <c r="P62" s="13"/>
      <c r="Q62" s="13"/>
      <c r="R62" s="13"/>
      <c r="S62" s="27"/>
      <c r="T62"/>
      <c r="U62"/>
      <c r="V62"/>
      <c r="W62"/>
      <c r="X62"/>
      <c r="Y62"/>
      <c r="Z62"/>
      <c r="AA62"/>
      <c r="AB62"/>
      <c r="AC62"/>
      <c r="AD62" s="88"/>
      <c r="AE62"/>
      <c r="AF62"/>
      <c r="AG62"/>
      <c r="AH62"/>
      <c r="AI62"/>
      <c r="AJ62"/>
      <c r="AK62"/>
      <c r="AL62"/>
      <c r="AM62"/>
    </row>
    <row r="63" spans="1:39" ht="11.1" customHeight="1" x14ac:dyDescent="0.25">
      <c r="A63" s="12" t="s">
        <v>26</v>
      </c>
      <c r="B63" s="13"/>
      <c r="C63" s="13"/>
      <c r="D63" s="13"/>
      <c r="E63" s="13"/>
      <c r="F63" s="13"/>
      <c r="G63" s="13"/>
      <c r="H63" s="13"/>
      <c r="I63" s="29">
        <f>SUM(I39:I62)</f>
        <v>62773408.876559898</v>
      </c>
      <c r="J63"/>
      <c r="K63" s="12" t="s">
        <v>26</v>
      </c>
      <c r="L63" s="13"/>
      <c r="M63" s="13"/>
      <c r="N63" s="13"/>
      <c r="O63" s="13"/>
      <c r="P63" s="13"/>
      <c r="Q63" s="13"/>
      <c r="R63" s="13"/>
      <c r="S63" s="29">
        <f>SUM(S39:S62)</f>
        <v>67779634.446631983</v>
      </c>
      <c r="T63"/>
      <c r="U63"/>
      <c r="V63"/>
      <c r="W63"/>
      <c r="X63"/>
      <c r="Y63"/>
      <c r="Z63"/>
      <c r="AA63"/>
      <c r="AB63"/>
      <c r="AC63"/>
      <c r="AD63" s="88"/>
      <c r="AE63"/>
      <c r="AF63"/>
      <c r="AG63"/>
      <c r="AH63"/>
      <c r="AI63"/>
      <c r="AJ63"/>
      <c r="AK63"/>
      <c r="AL63"/>
      <c r="AM63"/>
    </row>
    <row r="64" spans="1:39" ht="11.1" customHeight="1" x14ac:dyDescent="0.25">
      <c r="A64" s="15"/>
      <c r="B64" s="15"/>
      <c r="C64" s="15"/>
      <c r="D64" s="15"/>
      <c r="E64" s="15"/>
      <c r="F64" s="15"/>
      <c r="G64" s="15"/>
      <c r="H64" s="15"/>
      <c r="I64" s="35"/>
      <c r="J64"/>
      <c r="K64" s="15"/>
      <c r="L64" s="15"/>
      <c r="M64" s="15"/>
      <c r="N64" s="15"/>
      <c r="O64" s="15"/>
      <c r="P64" s="15"/>
      <c r="Q64" s="15"/>
      <c r="R64" s="15"/>
      <c r="S64" s="35"/>
      <c r="T64"/>
      <c r="U64"/>
      <c r="V64"/>
      <c r="W64"/>
      <c r="X64"/>
      <c r="Y64"/>
      <c r="Z64"/>
      <c r="AA64"/>
      <c r="AB64"/>
      <c r="AC64"/>
      <c r="AD64" s="88"/>
      <c r="AE64"/>
      <c r="AF64"/>
      <c r="AG64"/>
      <c r="AH64"/>
      <c r="AI64"/>
      <c r="AJ64"/>
      <c r="AK64"/>
      <c r="AL64"/>
      <c r="AM64"/>
    </row>
    <row r="65" spans="1:39" ht="11.1" customHeight="1" x14ac:dyDescent="0.25">
      <c r="A65" s="36" t="s">
        <v>130</v>
      </c>
      <c r="B65" s="37"/>
      <c r="C65" s="37"/>
      <c r="D65" s="37"/>
      <c r="E65" s="37"/>
      <c r="F65" s="37"/>
      <c r="G65" s="37"/>
      <c r="H65" s="37"/>
      <c r="I65" s="38">
        <f>I36-I63</f>
        <v>836910.37344010174</v>
      </c>
      <c r="J65"/>
      <c r="K65" s="36" t="s">
        <v>130</v>
      </c>
      <c r="L65" s="37"/>
      <c r="M65" s="37"/>
      <c r="N65" s="37"/>
      <c r="O65" s="37"/>
      <c r="P65" s="37"/>
      <c r="Q65" s="37"/>
      <c r="R65" s="37"/>
      <c r="S65" s="38">
        <f>S36-S63</f>
        <v>3197242.5533680171</v>
      </c>
      <c r="T65"/>
      <c r="U65"/>
      <c r="V65"/>
      <c r="W65"/>
      <c r="X65"/>
      <c r="Y65"/>
      <c r="Z65"/>
      <c r="AA65"/>
      <c r="AB65"/>
      <c r="AC65"/>
      <c r="AD65" s="88"/>
      <c r="AE65"/>
      <c r="AF65"/>
      <c r="AG65"/>
      <c r="AH65"/>
      <c r="AI65"/>
      <c r="AJ65"/>
      <c r="AK65"/>
      <c r="AL65"/>
      <c r="AM65"/>
    </row>
    <row r="66" spans="1:39" ht="11.1" customHeight="1" x14ac:dyDescent="0.25">
      <c r="A66" s="36" t="s">
        <v>129</v>
      </c>
      <c r="B66" s="37"/>
      <c r="C66" s="37"/>
      <c r="D66" s="37"/>
      <c r="E66" s="37"/>
      <c r="F66" s="37"/>
      <c r="G66" s="37"/>
      <c r="H66" s="37"/>
      <c r="I66" s="38">
        <f>I65/D12</f>
        <v>25.511671191589748</v>
      </c>
      <c r="J66"/>
      <c r="K66" s="36" t="s">
        <v>129</v>
      </c>
      <c r="L66" s="37"/>
      <c r="M66" s="37"/>
      <c r="N66" s="37"/>
      <c r="O66" s="37"/>
      <c r="P66" s="37"/>
      <c r="Q66" s="37"/>
      <c r="R66" s="37"/>
      <c r="S66" s="38">
        <f>S65/N12</f>
        <v>109.64480635692789</v>
      </c>
      <c r="T66"/>
      <c r="U66"/>
      <c r="V66"/>
      <c r="W66"/>
      <c r="X66"/>
      <c r="Y66"/>
      <c r="Z66"/>
      <c r="AA66"/>
      <c r="AB66"/>
      <c r="AC66"/>
      <c r="AD66" s="88"/>
      <c r="AE66"/>
      <c r="AF66"/>
      <c r="AG66"/>
      <c r="AH66"/>
      <c r="AI66"/>
      <c r="AJ66"/>
      <c r="AK66"/>
      <c r="AL66"/>
      <c r="AM66"/>
    </row>
    <row r="67" spans="1:39" ht="11.1" customHeight="1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 s="88"/>
      <c r="AE67"/>
      <c r="AF67"/>
      <c r="AG67"/>
      <c r="AH67"/>
      <c r="AI67"/>
      <c r="AJ67"/>
      <c r="AK67"/>
      <c r="AL67"/>
      <c r="AM67"/>
    </row>
    <row r="68" spans="1:39" ht="11.1" customHeight="1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 s="88"/>
      <c r="AE68"/>
      <c r="AF68"/>
      <c r="AG68"/>
      <c r="AH68"/>
      <c r="AI68"/>
      <c r="AJ68"/>
      <c r="AK68"/>
      <c r="AL68"/>
      <c r="AM68"/>
    </row>
    <row r="69" spans="1:39" ht="11.1" customHeight="1" x14ac:dyDescent="0.3">
      <c r="A69" s="2"/>
      <c r="B69" s="3"/>
      <c r="C69" s="3"/>
      <c r="D69" s="4"/>
      <c r="E69" s="3"/>
      <c r="F69" s="3"/>
      <c r="G69" s="3"/>
      <c r="H69" s="3"/>
      <c r="I69" s="3"/>
      <c r="J69"/>
      <c r="K69" s="2"/>
      <c r="L69" s="3"/>
      <c r="M69" s="3"/>
      <c r="N69" s="4"/>
      <c r="O69" s="3"/>
      <c r="P69" s="3"/>
      <c r="Q69" s="3"/>
      <c r="R69" s="3"/>
      <c r="S69" s="3"/>
      <c r="T69"/>
      <c r="U69"/>
      <c r="V69"/>
      <c r="W69"/>
      <c r="X69"/>
      <c r="Y69"/>
      <c r="Z69"/>
      <c r="AA69"/>
      <c r="AB69"/>
      <c r="AC69"/>
      <c r="AD69" s="88"/>
      <c r="AE69"/>
      <c r="AF69"/>
      <c r="AG69"/>
      <c r="AH69"/>
      <c r="AI69"/>
      <c r="AJ69"/>
      <c r="AK69"/>
      <c r="AL69"/>
      <c r="AM69"/>
    </row>
    <row r="70" spans="1:39" ht="11.1" customHeight="1" x14ac:dyDescent="0.25">
      <c r="A70" s="2"/>
      <c r="B70" s="2"/>
      <c r="C70" s="2"/>
      <c r="D70" s="303" t="s">
        <v>54</v>
      </c>
      <c r="E70" s="303"/>
      <c r="F70" s="303"/>
      <c r="G70" s="303"/>
      <c r="H70" s="303"/>
      <c r="I70" s="303"/>
      <c r="J70"/>
      <c r="K70" s="2"/>
      <c r="L70" s="2"/>
      <c r="M70" s="2"/>
      <c r="N70" s="303" t="s">
        <v>54</v>
      </c>
      <c r="O70" s="303"/>
      <c r="P70" s="303"/>
      <c r="Q70" s="303"/>
      <c r="R70" s="303"/>
      <c r="S70" s="303"/>
      <c r="T70"/>
      <c r="U70"/>
      <c r="V70"/>
      <c r="W70"/>
      <c r="X70"/>
      <c r="Y70"/>
      <c r="Z70"/>
      <c r="AA70"/>
      <c r="AB70"/>
      <c r="AC70"/>
      <c r="AD70" s="88"/>
      <c r="AE70"/>
      <c r="AF70"/>
      <c r="AG70"/>
      <c r="AH70"/>
      <c r="AI70"/>
      <c r="AJ70"/>
      <c r="AK70"/>
      <c r="AL70"/>
      <c r="AM70"/>
    </row>
    <row r="71" spans="1:39" ht="11.1" customHeight="1" x14ac:dyDescent="0.25">
      <c r="A71" s="2"/>
      <c r="B71" s="2"/>
      <c r="C71" s="2"/>
      <c r="D71" s="303"/>
      <c r="E71" s="303"/>
      <c r="F71" s="303"/>
      <c r="G71" s="303"/>
      <c r="H71" s="303"/>
      <c r="I71" s="303"/>
      <c r="J71"/>
      <c r="K71" s="2"/>
      <c r="L71" s="2"/>
      <c r="M71" s="2"/>
      <c r="N71" s="303"/>
      <c r="O71" s="303"/>
      <c r="P71" s="303"/>
      <c r="Q71" s="303"/>
      <c r="R71" s="303"/>
      <c r="S71" s="303"/>
      <c r="T71"/>
      <c r="U71"/>
      <c r="V71"/>
      <c r="W71"/>
      <c r="X71"/>
      <c r="Y71"/>
      <c r="Z71"/>
      <c r="AA71"/>
      <c r="AB71"/>
      <c r="AC71"/>
      <c r="AD71" s="88"/>
      <c r="AE71"/>
      <c r="AF71"/>
      <c r="AG71"/>
      <c r="AH71"/>
      <c r="AI71"/>
      <c r="AJ71"/>
      <c r="AK71"/>
      <c r="AL71"/>
      <c r="AM71"/>
    </row>
    <row r="72" spans="1:39" ht="11.1" customHeight="1" x14ac:dyDescent="0.25">
      <c r="A72" s="2"/>
      <c r="B72" s="2"/>
      <c r="C72" s="2"/>
      <c r="D72" s="303"/>
      <c r="E72" s="303"/>
      <c r="F72" s="303"/>
      <c r="G72" s="303"/>
      <c r="H72" s="303"/>
      <c r="I72" s="303"/>
      <c r="J72"/>
      <c r="K72" s="2"/>
      <c r="L72" s="2"/>
      <c r="M72" s="2"/>
      <c r="N72" s="303"/>
      <c r="O72" s="303"/>
      <c r="P72" s="303"/>
      <c r="Q72" s="303"/>
      <c r="R72" s="303"/>
      <c r="S72" s="303"/>
      <c r="T72"/>
      <c r="U72"/>
      <c r="V72"/>
      <c r="W72"/>
      <c r="X72"/>
      <c r="Y72"/>
      <c r="Z72"/>
      <c r="AA72"/>
      <c r="AB72"/>
      <c r="AC72"/>
      <c r="AD72" s="88"/>
      <c r="AE72"/>
      <c r="AF72"/>
      <c r="AG72"/>
      <c r="AH72"/>
      <c r="AI72"/>
      <c r="AJ72"/>
      <c r="AK72"/>
      <c r="AL72"/>
      <c r="AM72"/>
    </row>
    <row r="73" spans="1:39" ht="11.1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/>
      <c r="K73" s="2"/>
      <c r="L73" s="2"/>
      <c r="M73" s="2"/>
      <c r="N73" s="2"/>
      <c r="O73" s="2"/>
      <c r="P73" s="2"/>
      <c r="Q73" s="2"/>
      <c r="R73" s="2"/>
      <c r="S73" s="2"/>
      <c r="T73"/>
      <c r="U73"/>
      <c r="V73"/>
      <c r="W73"/>
      <c r="X73"/>
      <c r="Y73"/>
      <c r="Z73"/>
      <c r="AA73"/>
      <c r="AB73"/>
      <c r="AC73"/>
      <c r="AD73" s="88"/>
      <c r="AE73"/>
      <c r="AF73"/>
      <c r="AG73"/>
      <c r="AH73"/>
      <c r="AI73"/>
      <c r="AJ73"/>
      <c r="AK73"/>
      <c r="AL73"/>
      <c r="AM73"/>
    </row>
    <row r="74" spans="1:39" ht="11.1" customHeight="1" x14ac:dyDescent="0.25">
      <c r="A74" s="5" t="s">
        <v>0</v>
      </c>
      <c r="B74" s="5"/>
      <c r="C74" s="6"/>
      <c r="D74" s="52" t="str">
        <f>Assumptions!$B$96</f>
        <v>Large  Scale Urban Extension</v>
      </c>
      <c r="E74" s="44"/>
      <c r="F74" s="44"/>
      <c r="G74" s="45"/>
      <c r="H74" s="17" t="str">
        <f>Assumptions!$D$70</f>
        <v>Apartments</v>
      </c>
      <c r="I74" s="82">
        <f>Assumptions!$C$97</f>
        <v>0</v>
      </c>
      <c r="J74"/>
      <c r="K74" s="5" t="s">
        <v>0</v>
      </c>
      <c r="L74" s="5"/>
      <c r="M74" s="6"/>
      <c r="N74" s="52" t="str">
        <f>Assumptions!$B$96</f>
        <v>Large  Scale Urban Extension</v>
      </c>
      <c r="O74" s="44"/>
      <c r="P74" s="44"/>
      <c r="Q74" s="45"/>
      <c r="R74" s="17" t="str">
        <f>Assumptions!$D$70</f>
        <v>Apartments</v>
      </c>
      <c r="S74" s="82">
        <f>Assumptions!$C$97</f>
        <v>0</v>
      </c>
      <c r="T74"/>
      <c r="U74"/>
      <c r="V74"/>
      <c r="W74"/>
      <c r="X74"/>
      <c r="Y74"/>
      <c r="Z74"/>
      <c r="AA74"/>
      <c r="AB74"/>
      <c r="AC74"/>
      <c r="AD74" s="88"/>
      <c r="AE74"/>
      <c r="AF74"/>
      <c r="AG74"/>
      <c r="AH74"/>
      <c r="AI74"/>
      <c r="AJ74"/>
      <c r="AK74"/>
      <c r="AL74"/>
      <c r="AM74"/>
    </row>
    <row r="75" spans="1:39" ht="11.1" customHeight="1" x14ac:dyDescent="0.25">
      <c r="A75" s="5" t="s">
        <v>1</v>
      </c>
      <c r="B75" s="6"/>
      <c r="C75" s="6"/>
      <c r="D75" s="52" t="s">
        <v>101</v>
      </c>
      <c r="E75" s="44"/>
      <c r="F75" s="44"/>
      <c r="G75" s="46"/>
      <c r="H75" s="17" t="str">
        <f>Assumptions!$D$71</f>
        <v>2 bed houses</v>
      </c>
      <c r="I75" s="82">
        <f>Assumptions!$C$98</f>
        <v>70</v>
      </c>
      <c r="J75"/>
      <c r="K75" s="5" t="s">
        <v>1</v>
      </c>
      <c r="L75" s="6"/>
      <c r="M75" s="6"/>
      <c r="N75" s="52" t="s">
        <v>101</v>
      </c>
      <c r="O75" s="44"/>
      <c r="P75" s="44"/>
      <c r="Q75" s="46"/>
      <c r="R75" s="17" t="str">
        <f>Assumptions!$D$71</f>
        <v>2 bed houses</v>
      </c>
      <c r="S75" s="82">
        <f>Assumptions!$C$98</f>
        <v>70</v>
      </c>
      <c r="T75"/>
      <c r="U75"/>
      <c r="V75"/>
      <c r="W75"/>
      <c r="X75"/>
      <c r="Y75"/>
      <c r="Z75"/>
      <c r="AA75"/>
      <c r="AB75"/>
      <c r="AC75"/>
      <c r="AD75" s="88"/>
      <c r="AE75"/>
      <c r="AF75"/>
      <c r="AG75"/>
      <c r="AH75"/>
      <c r="AI75"/>
      <c r="AJ75"/>
      <c r="AK75"/>
      <c r="AL75"/>
      <c r="AM75"/>
    </row>
    <row r="76" spans="1:39" ht="11.1" customHeight="1" x14ac:dyDescent="0.25">
      <c r="A76" s="5" t="s">
        <v>2</v>
      </c>
      <c r="B76" s="5"/>
      <c r="C76" s="6"/>
      <c r="D76" s="53" t="str">
        <f>Assumptions!A13</f>
        <v xml:space="preserve">Low Value </v>
      </c>
      <c r="E76" s="49"/>
      <c r="F76" s="49"/>
      <c r="G76" s="50"/>
      <c r="H76" s="17" t="str">
        <f>Assumptions!$D$72</f>
        <v>3 Bed houses</v>
      </c>
      <c r="I76" s="82">
        <f>Assumptions!$C$99</f>
        <v>105</v>
      </c>
      <c r="J76"/>
      <c r="K76" s="5" t="s">
        <v>2</v>
      </c>
      <c r="L76" s="5"/>
      <c r="M76" s="6"/>
      <c r="N76" s="51" t="str">
        <f>Assumptions!A14</f>
        <v>High Value</v>
      </c>
      <c r="O76" s="47"/>
      <c r="P76" s="47"/>
      <c r="Q76" s="48"/>
      <c r="R76" s="17" t="str">
        <f>Assumptions!$D$72</f>
        <v>3 Bed houses</v>
      </c>
      <c r="S76" s="82">
        <f>Assumptions!$C$99</f>
        <v>105</v>
      </c>
      <c r="T76"/>
      <c r="U76"/>
      <c r="V76"/>
      <c r="W76"/>
      <c r="X76"/>
      <c r="Y76"/>
      <c r="Z76"/>
      <c r="AA76"/>
      <c r="AB76"/>
      <c r="AC76"/>
      <c r="AD76" s="88"/>
      <c r="AE76"/>
      <c r="AF76"/>
      <c r="AG76"/>
      <c r="AH76"/>
      <c r="AI76"/>
      <c r="AJ76"/>
      <c r="AK76"/>
      <c r="AL76"/>
      <c r="AM76"/>
    </row>
    <row r="77" spans="1:39" ht="11.1" customHeight="1" x14ac:dyDescent="0.25">
      <c r="A77" s="5" t="s">
        <v>3</v>
      </c>
      <c r="B77" s="5"/>
      <c r="C77" s="6"/>
      <c r="D77" s="10">
        <f>SUM(I74:I78)</f>
        <v>350</v>
      </c>
      <c r="E77" s="39" t="s">
        <v>67</v>
      </c>
      <c r="F77" s="6"/>
      <c r="G77" s="8"/>
      <c r="H77" s="17" t="str">
        <f>Assumptions!$D$73</f>
        <v>4 bed houses</v>
      </c>
      <c r="I77" s="82">
        <f>Assumptions!$C$100</f>
        <v>150</v>
      </c>
      <c r="J77"/>
      <c r="K77" s="5" t="s">
        <v>3</v>
      </c>
      <c r="L77" s="5"/>
      <c r="M77" s="6"/>
      <c r="N77" s="10">
        <f>SUM(S74:S78)</f>
        <v>350</v>
      </c>
      <c r="O77" s="39" t="s">
        <v>67</v>
      </c>
      <c r="P77" s="6"/>
      <c r="Q77" s="8"/>
      <c r="R77" s="17" t="str">
        <f>Assumptions!$D$73</f>
        <v>4 bed houses</v>
      </c>
      <c r="S77" s="82">
        <f>Assumptions!$C$100</f>
        <v>150</v>
      </c>
      <c r="T77"/>
      <c r="U77"/>
      <c r="V77"/>
      <c r="W77"/>
      <c r="X77"/>
      <c r="Y77"/>
      <c r="Z77"/>
      <c r="AA77"/>
      <c r="AB77"/>
      <c r="AC77"/>
      <c r="AD77" s="88"/>
      <c r="AE77"/>
      <c r="AF77"/>
      <c r="AG77"/>
      <c r="AH77"/>
      <c r="AI77"/>
      <c r="AJ77"/>
      <c r="AK77"/>
      <c r="AL77"/>
      <c r="AM77"/>
    </row>
    <row r="78" spans="1:39" ht="11.1" customHeight="1" x14ac:dyDescent="0.25">
      <c r="A78" s="90" t="s">
        <v>56</v>
      </c>
      <c r="B78" s="91"/>
      <c r="C78" s="107">
        <v>0.05</v>
      </c>
      <c r="D78" s="104">
        <f>D77*C78</f>
        <v>17.5</v>
      </c>
      <c r="E78" s="105" t="s">
        <v>57</v>
      </c>
      <c r="F78" s="106"/>
      <c r="G78" s="108"/>
      <c r="H78" s="95" t="str">
        <f>Assumptions!$D$65</f>
        <v>5 bed house</v>
      </c>
      <c r="I78" s="82">
        <f>Assumptions!$C$101</f>
        <v>25</v>
      </c>
      <c r="J78"/>
      <c r="K78" s="90" t="s">
        <v>56</v>
      </c>
      <c r="L78" s="91"/>
      <c r="M78" s="107">
        <v>0.1</v>
      </c>
      <c r="N78" s="104">
        <f>N77*M78</f>
        <v>35</v>
      </c>
      <c r="O78" s="105" t="s">
        <v>57</v>
      </c>
      <c r="P78" s="106"/>
      <c r="Q78" s="108"/>
      <c r="R78" s="95" t="str">
        <f>Assumptions!$D$65</f>
        <v>5 bed house</v>
      </c>
      <c r="S78" s="82">
        <f>Assumptions!$C$101</f>
        <v>25</v>
      </c>
      <c r="T78"/>
      <c r="U78"/>
      <c r="V78"/>
      <c r="W78"/>
      <c r="X78"/>
      <c r="Y78"/>
      <c r="Z78"/>
      <c r="AA78"/>
      <c r="AB78"/>
      <c r="AC78"/>
      <c r="AD78" s="88"/>
      <c r="AE78"/>
      <c r="AF78"/>
      <c r="AG78"/>
      <c r="AH78"/>
      <c r="AI78"/>
      <c r="AJ78"/>
      <c r="AK78"/>
      <c r="AL78"/>
      <c r="AM78"/>
    </row>
    <row r="79" spans="1:39" ht="11.1" customHeight="1" x14ac:dyDescent="0.25">
      <c r="A79" s="90" t="s">
        <v>58</v>
      </c>
      <c r="B79" s="91"/>
      <c r="C79" s="109">
        <f>Assumptions!$D$13</f>
        <v>0.15</v>
      </c>
      <c r="D79" s="95" t="str">
        <f>Assumptions!$D$12</f>
        <v>Starter Homes</v>
      </c>
      <c r="E79" s="107">
        <f>Assumptions!$E$13</f>
        <v>0.15</v>
      </c>
      <c r="F79" s="95" t="str">
        <f>Assumptions!$E$12</f>
        <v>Intermediate</v>
      </c>
      <c r="G79" s="110">
        <f>Assumptions!$F$13</f>
        <v>0.7</v>
      </c>
      <c r="H79" s="105" t="str">
        <f>Assumptions!$F$12</f>
        <v>Afford/Social Rent</v>
      </c>
      <c r="I79" s="1"/>
      <c r="J79"/>
      <c r="K79" s="90" t="s">
        <v>58</v>
      </c>
      <c r="L79" s="91"/>
      <c r="M79" s="109">
        <f>Assumptions!$D$14</f>
        <v>0.15</v>
      </c>
      <c r="N79" s="95" t="str">
        <f>Assumptions!$D$12</f>
        <v>Starter Homes</v>
      </c>
      <c r="O79" s="107">
        <f>Assumptions!$E$14</f>
        <v>0.15</v>
      </c>
      <c r="P79" s="95" t="str">
        <f>Assumptions!$E$12</f>
        <v>Intermediate</v>
      </c>
      <c r="Q79" s="110">
        <f>Assumptions!$F$14</f>
        <v>0.7</v>
      </c>
      <c r="R79" s="105" t="str">
        <f>Assumptions!$F$12</f>
        <v>Afford/Social Rent</v>
      </c>
      <c r="S79" s="1"/>
      <c r="T79"/>
      <c r="U79"/>
      <c r="V79"/>
      <c r="W79"/>
      <c r="X79"/>
      <c r="Y79"/>
      <c r="Z79"/>
      <c r="AA79"/>
      <c r="AB79"/>
      <c r="AC79"/>
      <c r="AD79" s="88"/>
      <c r="AE79"/>
      <c r="AF79"/>
      <c r="AG79"/>
      <c r="AH79"/>
      <c r="AI79"/>
      <c r="AJ79"/>
      <c r="AK79"/>
      <c r="AL79"/>
      <c r="AM79"/>
    </row>
    <row r="80" spans="1:39" ht="11.1" customHeight="1" x14ac:dyDescent="0.25">
      <c r="A80" s="90" t="s">
        <v>59</v>
      </c>
      <c r="B80" s="91"/>
      <c r="C80" s="91"/>
      <c r="D80" s="104">
        <f>(A83*C83)+(A84*C84)+(A85*C85)+(A86*C86)+(A87*C87)</f>
        <v>34627.5</v>
      </c>
      <c r="E80" s="105" t="s">
        <v>60</v>
      </c>
      <c r="F80" s="106"/>
      <c r="G80" s="112">
        <f>SUM(A90*C90)+(A91*C91)+(A92*C92)+(A95*C95)+(A96*C96)+(A97*C97)+(A100*C100)+(A101*C101)+(A102*C102)</f>
        <v>1365</v>
      </c>
      <c r="H80" s="95" t="s">
        <v>61</v>
      </c>
      <c r="I80" s="8"/>
      <c r="J80"/>
      <c r="K80" s="90" t="s">
        <v>59</v>
      </c>
      <c r="L80" s="91"/>
      <c r="M80" s="91"/>
      <c r="N80" s="104">
        <f>(K83*M83)+(K84*M84)+(K85*M85)+(K86*M86)+(K87*M87)</f>
        <v>32805</v>
      </c>
      <c r="O80" s="105" t="s">
        <v>60</v>
      </c>
      <c r="P80" s="106"/>
      <c r="Q80" s="112">
        <f>SUM(K90*M90)+(K91*M91)+(K92*M92)+(K95*M95)+(K96*M96)+(K97*M97)+(K100*M100)+(K101*M101)+(K102*M102)</f>
        <v>2730</v>
      </c>
      <c r="R80" s="95" t="s">
        <v>61</v>
      </c>
      <c r="S80" s="8"/>
      <c r="T80"/>
      <c r="U80"/>
      <c r="V80"/>
      <c r="W80"/>
      <c r="X80"/>
      <c r="Y80"/>
      <c r="Z80"/>
      <c r="AA80"/>
      <c r="AB80"/>
      <c r="AC80"/>
      <c r="AD80" s="88"/>
      <c r="AE80"/>
      <c r="AF80"/>
      <c r="AG80"/>
      <c r="AH80"/>
      <c r="AI80"/>
      <c r="AJ80"/>
      <c r="AK80"/>
      <c r="AL80"/>
      <c r="AM80"/>
    </row>
    <row r="81" spans="1:39" ht="11.1" customHeight="1" x14ac:dyDescent="0.25">
      <c r="A81" s="113" t="s">
        <v>4</v>
      </c>
      <c r="B81" s="114"/>
      <c r="C81" s="114"/>
      <c r="D81" s="114"/>
      <c r="E81" s="114"/>
      <c r="F81" s="114"/>
      <c r="G81" s="114"/>
      <c r="H81" s="114"/>
      <c r="I81" s="14"/>
      <c r="J81"/>
      <c r="K81" s="113" t="s">
        <v>4</v>
      </c>
      <c r="L81" s="114"/>
      <c r="M81" s="114"/>
      <c r="N81" s="114"/>
      <c r="O81" s="114"/>
      <c r="P81" s="114"/>
      <c r="Q81" s="114"/>
      <c r="R81" s="114"/>
      <c r="S81" s="14"/>
      <c r="T81"/>
      <c r="U81"/>
      <c r="V81"/>
      <c r="W81"/>
      <c r="X81"/>
      <c r="Y81"/>
      <c r="Z81"/>
      <c r="AA81"/>
      <c r="AB81"/>
      <c r="AC81"/>
      <c r="AD81" s="88"/>
      <c r="AE81"/>
      <c r="AF81"/>
      <c r="AG81"/>
      <c r="AH81"/>
      <c r="AI81"/>
      <c r="AJ81"/>
      <c r="AK81"/>
      <c r="AL81"/>
      <c r="AM81"/>
    </row>
    <row r="82" spans="1:39" ht="11.1" customHeight="1" x14ac:dyDescent="0.25">
      <c r="A82" s="91" t="s">
        <v>62</v>
      </c>
      <c r="B82" s="91"/>
      <c r="C82" s="116"/>
      <c r="D82" s="116"/>
      <c r="E82" s="116"/>
      <c r="F82" s="116"/>
      <c r="G82" s="116"/>
      <c r="H82" s="116"/>
      <c r="I82" s="8"/>
      <c r="J82"/>
      <c r="K82" s="91" t="s">
        <v>62</v>
      </c>
      <c r="L82" s="91"/>
      <c r="M82" s="116"/>
      <c r="N82" s="116"/>
      <c r="O82" s="116"/>
      <c r="P82" s="116"/>
      <c r="Q82" s="116"/>
      <c r="R82" s="116"/>
      <c r="S82" s="8"/>
      <c r="T82"/>
      <c r="U82"/>
      <c r="V82"/>
      <c r="W82"/>
      <c r="X82"/>
      <c r="Y82"/>
      <c r="Z82"/>
      <c r="AA82"/>
      <c r="AB82"/>
      <c r="AC82"/>
      <c r="AD82" s="88"/>
      <c r="AE82"/>
      <c r="AF82"/>
      <c r="AG82"/>
      <c r="AH82"/>
      <c r="AI82"/>
      <c r="AJ82"/>
      <c r="AK82"/>
      <c r="AL82"/>
      <c r="AM82"/>
    </row>
    <row r="83" spans="1:39" ht="11.1" customHeight="1" x14ac:dyDescent="0.25">
      <c r="A83" s="117">
        <f>I74*(100%-C78)</f>
        <v>0</v>
      </c>
      <c r="B83" s="95" t="str">
        <f>Assumptions!$A$22</f>
        <v>Apartments</v>
      </c>
      <c r="C83" s="118">
        <f>Assumptions!$B$22</f>
        <v>65</v>
      </c>
      <c r="D83" s="119" t="s">
        <v>5</v>
      </c>
      <c r="E83" s="120">
        <f>Assumptions!$C$32</f>
        <v>1750</v>
      </c>
      <c r="F83" s="119" t="s">
        <v>6</v>
      </c>
      <c r="G83" s="116"/>
      <c r="H83" s="116"/>
      <c r="I83" s="20">
        <f>A83*C83*E83</f>
        <v>0</v>
      </c>
      <c r="J83"/>
      <c r="K83" s="117">
        <f>S74*(100%-M78)</f>
        <v>0</v>
      </c>
      <c r="L83" s="95" t="str">
        <f>Assumptions!$A$22</f>
        <v>Apartments</v>
      </c>
      <c r="M83" s="118">
        <f>Assumptions!$B$22</f>
        <v>65</v>
      </c>
      <c r="N83" s="119" t="s">
        <v>5</v>
      </c>
      <c r="O83" s="120">
        <f>Assumptions!$C$33</f>
        <v>1850</v>
      </c>
      <c r="P83" s="119" t="s">
        <v>6</v>
      </c>
      <c r="Q83" s="116"/>
      <c r="R83" s="116"/>
      <c r="S83" s="20">
        <f>K83*M83*O83</f>
        <v>0</v>
      </c>
      <c r="T83"/>
      <c r="U83"/>
      <c r="V83"/>
      <c r="W83"/>
      <c r="X83"/>
      <c r="Y83"/>
      <c r="Z83"/>
      <c r="AA83"/>
      <c r="AB83"/>
      <c r="AC83"/>
      <c r="AD83" s="88"/>
      <c r="AE83"/>
      <c r="AF83"/>
      <c r="AG83"/>
      <c r="AH83"/>
      <c r="AI83"/>
      <c r="AJ83"/>
      <c r="AK83"/>
      <c r="AL83"/>
      <c r="AM83"/>
    </row>
    <row r="84" spans="1:39" ht="11.1" customHeight="1" x14ac:dyDescent="0.25">
      <c r="A84" s="117">
        <f>I75*(100%-C78)</f>
        <v>66.5</v>
      </c>
      <c r="B84" s="95" t="str">
        <f>Assumptions!$A$23</f>
        <v>2 bed houses</v>
      </c>
      <c r="C84" s="118">
        <f>Assumptions!$B$23</f>
        <v>75</v>
      </c>
      <c r="D84" s="119" t="s">
        <v>5</v>
      </c>
      <c r="E84" s="120">
        <f>Assumptions!$D$32</f>
        <v>1900</v>
      </c>
      <c r="F84" s="119" t="s">
        <v>6</v>
      </c>
      <c r="G84" s="116"/>
      <c r="H84" s="116"/>
      <c r="I84" s="20">
        <f>A84*C84*E84</f>
        <v>9476250</v>
      </c>
      <c r="J84"/>
      <c r="K84" s="117">
        <f>S75*(100%-M78)</f>
        <v>63</v>
      </c>
      <c r="L84" s="95" t="str">
        <f>Assumptions!$A$23</f>
        <v>2 bed houses</v>
      </c>
      <c r="M84" s="118">
        <f>Assumptions!$B$23</f>
        <v>75</v>
      </c>
      <c r="N84" s="119" t="s">
        <v>5</v>
      </c>
      <c r="O84" s="120">
        <f>Assumptions!$D$33</f>
        <v>2250</v>
      </c>
      <c r="P84" s="119" t="s">
        <v>6</v>
      </c>
      <c r="Q84" s="116"/>
      <c r="R84" s="116"/>
      <c r="S84" s="20">
        <f>K84*M84*O84</f>
        <v>10631250</v>
      </c>
      <c r="T84"/>
      <c r="U84"/>
      <c r="V84"/>
      <c r="W84"/>
      <c r="X84"/>
      <c r="Y84"/>
      <c r="Z84"/>
      <c r="AA84"/>
      <c r="AB84"/>
      <c r="AC84"/>
      <c r="AD84" s="88"/>
      <c r="AE84"/>
      <c r="AF84"/>
      <c r="AG84"/>
      <c r="AH84"/>
      <c r="AI84"/>
      <c r="AJ84"/>
      <c r="AK84"/>
      <c r="AL84"/>
      <c r="AM84"/>
    </row>
    <row r="85" spans="1:39" ht="11.1" customHeight="1" x14ac:dyDescent="0.25">
      <c r="A85" s="117">
        <f>I76*(100%-C78)</f>
        <v>99.75</v>
      </c>
      <c r="B85" s="95" t="str">
        <f>Assumptions!$A$24</f>
        <v>3 Bed houses</v>
      </c>
      <c r="C85" s="118">
        <f>Assumptions!$B$24</f>
        <v>90</v>
      </c>
      <c r="D85" s="119" t="s">
        <v>5</v>
      </c>
      <c r="E85" s="120">
        <f>Assumptions!$E$32</f>
        <v>1850</v>
      </c>
      <c r="F85" s="119" t="s">
        <v>6</v>
      </c>
      <c r="G85" s="116"/>
      <c r="H85" s="116"/>
      <c r="I85" s="20">
        <f>A85*C85*E85</f>
        <v>16608375</v>
      </c>
      <c r="J85"/>
      <c r="K85" s="117">
        <f>S76*(100%-M78)</f>
        <v>94.5</v>
      </c>
      <c r="L85" s="95" t="str">
        <f>Assumptions!$A$24</f>
        <v>3 Bed houses</v>
      </c>
      <c r="M85" s="118">
        <f>Assumptions!$B$24</f>
        <v>90</v>
      </c>
      <c r="N85" s="119" t="s">
        <v>5</v>
      </c>
      <c r="O85" s="120">
        <f>Assumptions!$E$33</f>
        <v>2200</v>
      </c>
      <c r="P85" s="119" t="s">
        <v>6</v>
      </c>
      <c r="Q85" s="116"/>
      <c r="R85" s="116"/>
      <c r="S85" s="20">
        <f>K85*M85*O85</f>
        <v>18711000</v>
      </c>
      <c r="T85"/>
      <c r="U85"/>
      <c r="V85"/>
      <c r="W85"/>
      <c r="X85"/>
      <c r="Y85"/>
      <c r="Z85"/>
      <c r="AA85"/>
      <c r="AB85"/>
      <c r="AC85"/>
      <c r="AD85" s="88"/>
      <c r="AE85"/>
      <c r="AF85"/>
      <c r="AG85"/>
      <c r="AH85"/>
      <c r="AI85"/>
      <c r="AJ85"/>
      <c r="AK85"/>
      <c r="AL85"/>
      <c r="AM85"/>
    </row>
    <row r="86" spans="1:39" ht="11.1" customHeight="1" x14ac:dyDescent="0.25">
      <c r="A86" s="117">
        <f>I77*(100%-C78)</f>
        <v>142.5</v>
      </c>
      <c r="B86" s="95" t="str">
        <f>Assumptions!$A$25</f>
        <v>4 bed houses</v>
      </c>
      <c r="C86" s="118">
        <f>Assumptions!$B$25</f>
        <v>120</v>
      </c>
      <c r="D86" s="119" t="s">
        <v>5</v>
      </c>
      <c r="E86" s="120">
        <f>Assumptions!$F$32</f>
        <v>1850</v>
      </c>
      <c r="F86" s="119" t="s">
        <v>6</v>
      </c>
      <c r="G86" s="116"/>
      <c r="H86" s="116"/>
      <c r="I86" s="20">
        <f>A86*C86*E86</f>
        <v>31635000</v>
      </c>
      <c r="J86"/>
      <c r="K86" s="117">
        <f>S77*(100%-M78)</f>
        <v>135</v>
      </c>
      <c r="L86" s="95" t="str">
        <f>Assumptions!$A$25</f>
        <v>4 bed houses</v>
      </c>
      <c r="M86" s="118">
        <f>Assumptions!$B$25</f>
        <v>120</v>
      </c>
      <c r="N86" s="119" t="s">
        <v>5</v>
      </c>
      <c r="O86" s="120">
        <f>Assumptions!$F$33</f>
        <v>2200</v>
      </c>
      <c r="P86" s="119" t="s">
        <v>6</v>
      </c>
      <c r="Q86" s="116"/>
      <c r="R86" s="116"/>
      <c r="S86" s="20">
        <f>K86*M86*O86</f>
        <v>35640000</v>
      </c>
      <c r="T86"/>
      <c r="U86"/>
      <c r="V86"/>
      <c r="W86"/>
      <c r="X86"/>
      <c r="Y86"/>
      <c r="Z86"/>
      <c r="AA86"/>
      <c r="AB86"/>
      <c r="AC86"/>
      <c r="AD86" s="88"/>
      <c r="AE86"/>
      <c r="AF86"/>
      <c r="AG86"/>
      <c r="AH86"/>
      <c r="AI86"/>
      <c r="AJ86"/>
      <c r="AK86"/>
      <c r="AL86"/>
      <c r="AM86"/>
    </row>
    <row r="87" spans="1:39" ht="11.1" customHeight="1" x14ac:dyDescent="0.25">
      <c r="A87" s="117">
        <f>I78*(100%-C78)</f>
        <v>23.75</v>
      </c>
      <c r="B87" s="95" t="str">
        <f>Assumptions!$A$26</f>
        <v>5 bed house</v>
      </c>
      <c r="C87" s="120">
        <f>Assumptions!$B$26</f>
        <v>150</v>
      </c>
      <c r="D87" s="119" t="s">
        <v>5</v>
      </c>
      <c r="E87" s="120">
        <f>Assumptions!$G$32</f>
        <v>1800</v>
      </c>
      <c r="F87" s="119" t="s">
        <v>6</v>
      </c>
      <c r="G87" s="116"/>
      <c r="H87" s="116"/>
      <c r="I87" s="20">
        <f>A87*C87*E87</f>
        <v>6412500</v>
      </c>
      <c r="J87"/>
      <c r="K87" s="117">
        <f>S78*(100%-M78)</f>
        <v>22.5</v>
      </c>
      <c r="L87" s="95" t="str">
        <f>Assumptions!$A$26</f>
        <v>5 bed house</v>
      </c>
      <c r="M87" s="120">
        <f>Assumptions!$B$26</f>
        <v>150</v>
      </c>
      <c r="N87" s="119" t="s">
        <v>5</v>
      </c>
      <c r="O87" s="120">
        <f>Assumptions!$G$33</f>
        <v>2150</v>
      </c>
      <c r="P87" s="119" t="s">
        <v>6</v>
      </c>
      <c r="Q87" s="116"/>
      <c r="R87" s="116"/>
      <c r="S87" s="20">
        <f>K87*M87*O87</f>
        <v>7256250</v>
      </c>
      <c r="T87"/>
      <c r="U87"/>
      <c r="V87"/>
      <c r="W87"/>
      <c r="X87"/>
      <c r="Y87"/>
      <c r="Z87"/>
      <c r="AA87"/>
      <c r="AB87"/>
      <c r="AC87"/>
      <c r="AD87" s="88"/>
      <c r="AE87"/>
      <c r="AF87"/>
      <c r="AG87"/>
      <c r="AH87"/>
      <c r="AI87"/>
      <c r="AJ87"/>
      <c r="AK87"/>
      <c r="AL87"/>
      <c r="AM87"/>
    </row>
    <row r="88" spans="1:39" ht="11.1" customHeight="1" x14ac:dyDescent="0.25">
      <c r="A88" s="114"/>
      <c r="B88" s="114"/>
      <c r="C88" s="114"/>
      <c r="D88" s="122"/>
      <c r="E88" s="114"/>
      <c r="F88" s="122"/>
      <c r="G88" s="114"/>
      <c r="H88" s="114"/>
      <c r="I88" s="22"/>
      <c r="J88"/>
      <c r="K88" s="114"/>
      <c r="L88" s="114"/>
      <c r="M88" s="114"/>
      <c r="N88" s="122"/>
      <c r="O88" s="114"/>
      <c r="P88" s="122"/>
      <c r="Q88" s="114"/>
      <c r="R88" s="114"/>
      <c r="S88" s="22"/>
      <c r="T88"/>
      <c r="U88"/>
      <c r="V88"/>
      <c r="W88"/>
      <c r="X88"/>
      <c r="Y88"/>
      <c r="Z88"/>
      <c r="AA88"/>
      <c r="AB88"/>
      <c r="AC88"/>
      <c r="AD88" s="88"/>
      <c r="AE88"/>
      <c r="AF88"/>
      <c r="AG88"/>
      <c r="AH88"/>
      <c r="AI88"/>
      <c r="AJ88"/>
      <c r="AK88"/>
      <c r="AL88"/>
      <c r="AM88"/>
    </row>
    <row r="89" spans="1:39" ht="11.1" customHeight="1" x14ac:dyDescent="0.25">
      <c r="A89" s="91" t="str">
        <f>Assumptions!$D$12</f>
        <v>Starter Homes</v>
      </c>
      <c r="B89" s="91"/>
      <c r="C89" s="107">
        <f>Assumptions!$D$18</f>
        <v>0.8</v>
      </c>
      <c r="D89" s="119" t="s">
        <v>63</v>
      </c>
      <c r="E89" s="116"/>
      <c r="F89" s="119"/>
      <c r="G89" s="116"/>
      <c r="H89" s="116"/>
      <c r="I89" s="23"/>
      <c r="J89"/>
      <c r="K89" s="91" t="str">
        <f>Assumptions!$D$12</f>
        <v>Starter Homes</v>
      </c>
      <c r="L89" s="91"/>
      <c r="M89" s="107">
        <f>Assumptions!$D$18</f>
        <v>0.8</v>
      </c>
      <c r="N89" s="119" t="s">
        <v>63</v>
      </c>
      <c r="O89" s="116"/>
      <c r="P89" s="119"/>
      <c r="Q89" s="116"/>
      <c r="R89" s="116"/>
      <c r="S89" s="23"/>
      <c r="T89"/>
      <c r="U89"/>
      <c r="V89"/>
      <c r="W89"/>
      <c r="X89"/>
      <c r="Y89"/>
      <c r="Z89"/>
      <c r="AA89"/>
      <c r="AB89"/>
      <c r="AC89"/>
      <c r="AD89" s="88"/>
      <c r="AE89"/>
      <c r="AF89"/>
      <c r="AG89"/>
      <c r="AH89"/>
      <c r="AI89"/>
      <c r="AJ89"/>
      <c r="AK89"/>
      <c r="AL89"/>
      <c r="AM89"/>
    </row>
    <row r="90" spans="1:39" ht="11.1" customHeight="1" x14ac:dyDescent="0.25">
      <c r="A90" s="117">
        <f>D78*C79*Assumptions!$C$220</f>
        <v>0</v>
      </c>
      <c r="B90" s="95" t="str">
        <f>Assumptions!$A$220</f>
        <v>Apartments</v>
      </c>
      <c r="C90" s="125">
        <f>Assumptions!$B$220</f>
        <v>0</v>
      </c>
      <c r="D90" s="119" t="s">
        <v>7</v>
      </c>
      <c r="E90" s="116">
        <f>E83*C89</f>
        <v>1400</v>
      </c>
      <c r="F90" s="119" t="s">
        <v>6</v>
      </c>
      <c r="G90" s="116"/>
      <c r="H90" s="116"/>
      <c r="I90" s="20">
        <f>A90*C90*E90</f>
        <v>0</v>
      </c>
      <c r="J90"/>
      <c r="K90" s="117">
        <f>N78*M79*Assumptions!$C$220</f>
        <v>0</v>
      </c>
      <c r="L90" s="95" t="str">
        <f>Assumptions!$A$220</f>
        <v>Apartments</v>
      </c>
      <c r="M90" s="125">
        <f>Assumptions!$B$220</f>
        <v>0</v>
      </c>
      <c r="N90" s="119" t="s">
        <v>7</v>
      </c>
      <c r="O90" s="116">
        <f>O83*M89</f>
        <v>1480</v>
      </c>
      <c r="P90" s="119" t="s">
        <v>6</v>
      </c>
      <c r="Q90" s="116"/>
      <c r="R90" s="116"/>
      <c r="S90" s="20">
        <f>K90*M90*O90</f>
        <v>0</v>
      </c>
      <c r="T90"/>
      <c r="U90"/>
      <c r="V90"/>
      <c r="W90"/>
      <c r="X90"/>
      <c r="Y90"/>
      <c r="Z90"/>
      <c r="AA90"/>
      <c r="AB90"/>
      <c r="AC90"/>
      <c r="AD90" s="88"/>
      <c r="AE90"/>
      <c r="AF90"/>
      <c r="AG90"/>
      <c r="AH90"/>
      <c r="AI90"/>
      <c r="AJ90"/>
      <c r="AK90"/>
      <c r="AL90"/>
      <c r="AM90"/>
    </row>
    <row r="91" spans="1:39" ht="11.1" customHeight="1" x14ac:dyDescent="0.25">
      <c r="A91" s="117">
        <f>D78*C79*Assumptions!$C$221</f>
        <v>2.1</v>
      </c>
      <c r="B91" s="95" t="str">
        <f>Assumptions!$A$221</f>
        <v>2 Bed house</v>
      </c>
      <c r="C91" s="125">
        <f>Assumptions!$B$221</f>
        <v>75</v>
      </c>
      <c r="D91" s="119" t="s">
        <v>7</v>
      </c>
      <c r="E91" s="116">
        <f>E84*C89</f>
        <v>1520</v>
      </c>
      <c r="F91" s="119" t="s">
        <v>6</v>
      </c>
      <c r="G91" s="116"/>
      <c r="H91" s="116"/>
      <c r="I91" s="20">
        <f>A91*C91*E91</f>
        <v>239400</v>
      </c>
      <c r="J91"/>
      <c r="K91" s="117">
        <f>N78*M79*Assumptions!$C$221</f>
        <v>4.2</v>
      </c>
      <c r="L91" s="95" t="str">
        <f>Assumptions!$A$221</f>
        <v>2 Bed house</v>
      </c>
      <c r="M91" s="125">
        <f>Assumptions!$B$221</f>
        <v>75</v>
      </c>
      <c r="N91" s="119" t="s">
        <v>7</v>
      </c>
      <c r="O91" s="116">
        <f>O84*M89</f>
        <v>1800</v>
      </c>
      <c r="P91" s="119" t="s">
        <v>6</v>
      </c>
      <c r="Q91" s="116"/>
      <c r="R91" s="116"/>
      <c r="S91" s="20">
        <f>K91*M91*O91</f>
        <v>567000</v>
      </c>
      <c r="T91"/>
      <c r="U91"/>
      <c r="V91"/>
      <c r="W91"/>
      <c r="X91"/>
      <c r="Y91"/>
      <c r="Z91"/>
      <c r="AA91"/>
      <c r="AB91"/>
      <c r="AC91"/>
      <c r="AD91" s="88"/>
      <c r="AE91"/>
      <c r="AF91"/>
      <c r="AG91"/>
      <c r="AH91"/>
      <c r="AI91"/>
      <c r="AJ91"/>
      <c r="AK91"/>
      <c r="AL91"/>
      <c r="AM91"/>
    </row>
    <row r="92" spans="1:39" ht="11.1" customHeight="1" x14ac:dyDescent="0.25">
      <c r="A92" s="117">
        <f>D78*C79*Assumptions!$C$222</f>
        <v>0.52500000000000002</v>
      </c>
      <c r="B92" s="95" t="str">
        <f>Assumptions!$A$222</f>
        <v>3 Bed House</v>
      </c>
      <c r="C92" s="125">
        <f>Assumptions!$B$222</f>
        <v>90</v>
      </c>
      <c r="D92" s="119" t="s">
        <v>7</v>
      </c>
      <c r="E92" s="116">
        <f>E85*C89</f>
        <v>1480</v>
      </c>
      <c r="F92" s="119" t="s">
        <v>6</v>
      </c>
      <c r="G92" s="116"/>
      <c r="H92" s="116"/>
      <c r="I92" s="20">
        <f>A92*C92*E92</f>
        <v>69930</v>
      </c>
      <c r="J92"/>
      <c r="K92" s="117">
        <f>N78*M79*Assumptions!$C$222</f>
        <v>1.05</v>
      </c>
      <c r="L92" s="95" t="str">
        <f>Assumptions!$A$222</f>
        <v>3 Bed House</v>
      </c>
      <c r="M92" s="125">
        <f>Assumptions!$B$222</f>
        <v>90</v>
      </c>
      <c r="N92" s="119" t="s">
        <v>7</v>
      </c>
      <c r="O92" s="116">
        <f>O85*M89</f>
        <v>1760</v>
      </c>
      <c r="P92" s="119" t="s">
        <v>6</v>
      </c>
      <c r="Q92" s="116"/>
      <c r="R92" s="116"/>
      <c r="S92" s="20">
        <f>K92*M92*O92</f>
        <v>166320</v>
      </c>
      <c r="T92"/>
      <c r="U92"/>
      <c r="V92"/>
      <c r="W92"/>
      <c r="X92"/>
      <c r="Y92"/>
      <c r="Z92"/>
      <c r="AA92"/>
      <c r="AB92"/>
      <c r="AC92"/>
      <c r="AD92" s="88"/>
      <c r="AE92"/>
      <c r="AF92"/>
      <c r="AG92"/>
      <c r="AH92"/>
      <c r="AI92"/>
      <c r="AJ92"/>
      <c r="AK92"/>
      <c r="AL92"/>
      <c r="AM92"/>
    </row>
    <row r="93" spans="1:39" ht="11.1" customHeight="1" x14ac:dyDescent="0.25">
      <c r="A93" s="126"/>
      <c r="B93" s="114"/>
      <c r="C93" s="127"/>
      <c r="D93" s="122"/>
      <c r="E93" s="114"/>
      <c r="F93" s="122"/>
      <c r="G93" s="114"/>
      <c r="H93" s="114"/>
      <c r="I93" s="27"/>
      <c r="J93"/>
      <c r="K93" s="126"/>
      <c r="L93" s="114"/>
      <c r="M93" s="127"/>
      <c r="N93" s="122"/>
      <c r="O93" s="114"/>
      <c r="P93" s="122"/>
      <c r="Q93" s="114"/>
      <c r="R93" s="114"/>
      <c r="S93" s="27"/>
      <c r="T93"/>
      <c r="U93"/>
      <c r="V93"/>
      <c r="W93"/>
      <c r="X93"/>
      <c r="Y93"/>
      <c r="Z93"/>
      <c r="AA93"/>
      <c r="AB93"/>
      <c r="AC93"/>
      <c r="AD93" s="88"/>
      <c r="AE93"/>
      <c r="AF93"/>
      <c r="AG93"/>
      <c r="AH93"/>
      <c r="AI93"/>
      <c r="AJ93"/>
      <c r="AK93"/>
      <c r="AL93"/>
      <c r="AM93"/>
    </row>
    <row r="94" spans="1:39" ht="11.1" customHeight="1" x14ac:dyDescent="0.25">
      <c r="A94" s="91" t="str">
        <f>Assumptions!$E$12</f>
        <v>Intermediate</v>
      </c>
      <c r="B94" s="91"/>
      <c r="C94" s="107">
        <f>Assumptions!$E$18</f>
        <v>0.65</v>
      </c>
      <c r="D94" s="119" t="s">
        <v>63</v>
      </c>
      <c r="E94" s="116"/>
      <c r="F94" s="119"/>
      <c r="G94" s="116"/>
      <c r="H94" s="116"/>
      <c r="I94" s="23"/>
      <c r="J94"/>
      <c r="K94" s="91" t="str">
        <f>Assumptions!$E$12</f>
        <v>Intermediate</v>
      </c>
      <c r="L94" s="91"/>
      <c r="M94" s="107">
        <f>Assumptions!$E$18</f>
        <v>0.65</v>
      </c>
      <c r="N94" s="119" t="s">
        <v>63</v>
      </c>
      <c r="O94" s="116"/>
      <c r="P94" s="119"/>
      <c r="Q94" s="116"/>
      <c r="R94" s="116"/>
      <c r="S94" s="23"/>
      <c r="T94"/>
      <c r="U94"/>
      <c r="V94"/>
      <c r="W94"/>
      <c r="X94"/>
      <c r="Y94"/>
      <c r="Z94"/>
      <c r="AA94"/>
      <c r="AB94"/>
      <c r="AC94"/>
      <c r="AD94" s="88"/>
      <c r="AE94"/>
      <c r="AF94"/>
      <c r="AG94"/>
      <c r="AH94"/>
      <c r="AI94"/>
      <c r="AJ94"/>
      <c r="AK94"/>
      <c r="AL94"/>
      <c r="AM94"/>
    </row>
    <row r="95" spans="1:39" ht="11.1" customHeight="1" x14ac:dyDescent="0.25">
      <c r="A95" s="117">
        <f>D78*E79*Assumptions!$C$225</f>
        <v>0</v>
      </c>
      <c r="B95" s="95" t="str">
        <f>Assumptions!$A$225</f>
        <v>Apartments</v>
      </c>
      <c r="C95" s="125">
        <f>Assumptions!$B$225</f>
        <v>0</v>
      </c>
      <c r="D95" s="119" t="s">
        <v>66</v>
      </c>
      <c r="E95" s="116">
        <f>E83*C94</f>
        <v>1137.5</v>
      </c>
      <c r="F95" s="119" t="s">
        <v>6</v>
      </c>
      <c r="G95" s="116"/>
      <c r="H95" s="116"/>
      <c r="I95" s="20">
        <f>A95*C95*E95</f>
        <v>0</v>
      </c>
      <c r="J95"/>
      <c r="K95" s="117">
        <f>N78*O79*Assumptions!$C$225</f>
        <v>0</v>
      </c>
      <c r="L95" s="95" t="str">
        <f>Assumptions!$A$225</f>
        <v>Apartments</v>
      </c>
      <c r="M95" s="125">
        <f>Assumptions!$B$225</f>
        <v>0</v>
      </c>
      <c r="N95" s="119" t="s">
        <v>66</v>
      </c>
      <c r="O95" s="116">
        <f>O83*M94</f>
        <v>1202.5</v>
      </c>
      <c r="P95" s="119" t="s">
        <v>6</v>
      </c>
      <c r="Q95" s="116"/>
      <c r="R95" s="116"/>
      <c r="S95" s="20">
        <f>K95*M95*O95</f>
        <v>0</v>
      </c>
      <c r="T95"/>
      <c r="U95"/>
      <c r="V95"/>
      <c r="W95"/>
      <c r="X95"/>
      <c r="Y95"/>
      <c r="Z95"/>
      <c r="AA95"/>
      <c r="AB95"/>
      <c r="AC95"/>
      <c r="AD95" s="88"/>
      <c r="AE95"/>
      <c r="AF95"/>
      <c r="AG95"/>
      <c r="AH95"/>
      <c r="AI95"/>
      <c r="AJ95"/>
      <c r="AK95"/>
      <c r="AL95"/>
      <c r="AM95"/>
    </row>
    <row r="96" spans="1:39" ht="11.1" customHeight="1" x14ac:dyDescent="0.25">
      <c r="A96" s="117">
        <f>D78*E79*Assumptions!$C$226</f>
        <v>2.1</v>
      </c>
      <c r="B96" s="95" t="s">
        <v>64</v>
      </c>
      <c r="C96" s="125">
        <f>Assumptions!$B$226</f>
        <v>75</v>
      </c>
      <c r="D96" s="119" t="s">
        <v>66</v>
      </c>
      <c r="E96" s="116">
        <f>E84*C94</f>
        <v>1235</v>
      </c>
      <c r="F96" s="119" t="s">
        <v>6</v>
      </c>
      <c r="G96" s="116"/>
      <c r="H96" s="116"/>
      <c r="I96" s="20">
        <f>A96*C96*E96</f>
        <v>194512.5</v>
      </c>
      <c r="J96"/>
      <c r="K96" s="117">
        <f>N78*O79*Assumptions!$C$226</f>
        <v>4.2</v>
      </c>
      <c r="L96" s="95" t="s">
        <v>64</v>
      </c>
      <c r="M96" s="125">
        <f>Assumptions!$B$226</f>
        <v>75</v>
      </c>
      <c r="N96" s="119" t="s">
        <v>66</v>
      </c>
      <c r="O96" s="116">
        <f>O84*M94</f>
        <v>1462.5</v>
      </c>
      <c r="P96" s="119" t="s">
        <v>6</v>
      </c>
      <c r="Q96" s="116"/>
      <c r="R96" s="116"/>
      <c r="S96" s="20">
        <f>K96*M96*O96</f>
        <v>460687.5</v>
      </c>
      <c r="T96"/>
      <c r="U96"/>
      <c r="V96"/>
      <c r="W96"/>
      <c r="X96"/>
      <c r="Y96"/>
      <c r="Z96"/>
      <c r="AA96"/>
      <c r="AB96"/>
      <c r="AC96"/>
      <c r="AD96" s="88"/>
      <c r="AE96"/>
      <c r="AF96"/>
      <c r="AG96"/>
      <c r="AH96"/>
      <c r="AI96"/>
      <c r="AJ96"/>
      <c r="AK96"/>
      <c r="AL96"/>
      <c r="AM96"/>
    </row>
    <row r="97" spans="1:39" ht="11.1" customHeight="1" x14ac:dyDescent="0.25">
      <c r="A97" s="117">
        <f>D78*E79*Assumptions!$C$227</f>
        <v>0.52500000000000002</v>
      </c>
      <c r="B97" s="95" t="str">
        <f>Assumptions!$A$227</f>
        <v>3 Bed House</v>
      </c>
      <c r="C97" s="125">
        <f>Assumptions!$B$227</f>
        <v>90</v>
      </c>
      <c r="D97" s="119" t="s">
        <v>66</v>
      </c>
      <c r="E97" s="116">
        <f>E85*C94</f>
        <v>1202.5</v>
      </c>
      <c r="F97" s="119" t="s">
        <v>6</v>
      </c>
      <c r="G97" s="116"/>
      <c r="H97" s="116"/>
      <c r="I97" s="20">
        <f>A97*C97*E97</f>
        <v>56818.125</v>
      </c>
      <c r="J97"/>
      <c r="K97" s="117">
        <f>N78*O79*Assumptions!$C$227</f>
        <v>1.05</v>
      </c>
      <c r="L97" s="95" t="str">
        <f>Assumptions!$A$227</f>
        <v>3 Bed House</v>
      </c>
      <c r="M97" s="125">
        <f>Assumptions!$B$227</f>
        <v>90</v>
      </c>
      <c r="N97" s="119" t="s">
        <v>66</v>
      </c>
      <c r="O97" s="116">
        <f>O85*M94</f>
        <v>1430</v>
      </c>
      <c r="P97" s="119" t="s">
        <v>6</v>
      </c>
      <c r="Q97" s="116"/>
      <c r="R97" s="116"/>
      <c r="S97" s="20">
        <f>K97*M97*O97</f>
        <v>135135</v>
      </c>
      <c r="T97"/>
      <c r="U97"/>
      <c r="V97"/>
      <c r="W97"/>
      <c r="X97"/>
      <c r="Y97"/>
      <c r="Z97"/>
      <c r="AA97"/>
      <c r="AB97"/>
      <c r="AC97"/>
      <c r="AD97" s="88"/>
      <c r="AE97"/>
      <c r="AF97"/>
      <c r="AG97"/>
      <c r="AH97"/>
      <c r="AI97"/>
      <c r="AJ97"/>
      <c r="AK97"/>
      <c r="AL97"/>
      <c r="AM97"/>
    </row>
    <row r="98" spans="1:39" ht="11.1" customHeight="1" x14ac:dyDescent="0.25">
      <c r="A98" s="126"/>
      <c r="B98" s="114"/>
      <c r="C98" s="127"/>
      <c r="D98" s="122"/>
      <c r="E98" s="114"/>
      <c r="F98" s="122"/>
      <c r="G98" s="114"/>
      <c r="H98" s="114"/>
      <c r="I98" s="27"/>
      <c r="J98"/>
      <c r="K98" s="126"/>
      <c r="L98" s="114"/>
      <c r="M98" s="127"/>
      <c r="N98" s="122"/>
      <c r="O98" s="114"/>
      <c r="P98" s="122"/>
      <c r="Q98" s="114"/>
      <c r="R98" s="114"/>
      <c r="S98" s="27"/>
      <c r="T98"/>
      <c r="U98"/>
      <c r="V98"/>
      <c r="W98"/>
      <c r="X98"/>
      <c r="Y98"/>
      <c r="Z98"/>
      <c r="AA98"/>
      <c r="AB98"/>
      <c r="AC98"/>
      <c r="AD98" s="88"/>
      <c r="AE98"/>
      <c r="AF98"/>
      <c r="AG98"/>
      <c r="AH98"/>
      <c r="AI98"/>
      <c r="AJ98"/>
      <c r="AK98"/>
      <c r="AL98"/>
      <c r="AM98"/>
    </row>
    <row r="99" spans="1:39" ht="11.1" customHeight="1" x14ac:dyDescent="0.25">
      <c r="A99" s="91" t="str">
        <f>Assumptions!$F$12</f>
        <v>Afford/Social Rent</v>
      </c>
      <c r="B99" s="91"/>
      <c r="C99" s="107">
        <f>Assumptions!$F$18</f>
        <v>0.48</v>
      </c>
      <c r="D99" s="119" t="s">
        <v>63</v>
      </c>
      <c r="E99" s="116"/>
      <c r="F99" s="119"/>
      <c r="G99" s="116"/>
      <c r="H99" s="116"/>
      <c r="I99" s="23"/>
      <c r="J99"/>
      <c r="K99" s="91" t="str">
        <f>Assumptions!$F$12</f>
        <v>Afford/Social Rent</v>
      </c>
      <c r="L99" s="91"/>
      <c r="M99" s="107">
        <f>Assumptions!$F$18</f>
        <v>0.48</v>
      </c>
      <c r="N99" s="119" t="s">
        <v>63</v>
      </c>
      <c r="O99" s="116"/>
      <c r="P99" s="119"/>
      <c r="Q99" s="116"/>
      <c r="R99" s="116"/>
      <c r="S99" s="23"/>
      <c r="T99"/>
      <c r="U99"/>
      <c r="V99"/>
      <c r="W99"/>
      <c r="X99"/>
      <c r="Y99"/>
      <c r="Z99"/>
      <c r="AA99"/>
      <c r="AB99"/>
      <c r="AC99"/>
      <c r="AD99" s="88"/>
      <c r="AE99"/>
      <c r="AF99"/>
      <c r="AG99"/>
      <c r="AH99"/>
      <c r="AI99"/>
      <c r="AJ99"/>
      <c r="AK99"/>
      <c r="AL99"/>
      <c r="AM99"/>
    </row>
    <row r="100" spans="1:39" ht="11.1" customHeight="1" x14ac:dyDescent="0.25">
      <c r="A100" s="117">
        <f>D78*G79*Assumptions!$C$230</f>
        <v>0</v>
      </c>
      <c r="B100" s="95" t="str">
        <f>Assumptions!$A$230</f>
        <v>Apartments</v>
      </c>
      <c r="C100" s="125">
        <f>Assumptions!$B$230</f>
        <v>0</v>
      </c>
      <c r="D100" s="119" t="s">
        <v>66</v>
      </c>
      <c r="E100" s="116">
        <f>E83*C99</f>
        <v>840</v>
      </c>
      <c r="F100" s="119" t="s">
        <v>6</v>
      </c>
      <c r="G100" s="116"/>
      <c r="H100" s="116"/>
      <c r="I100" s="20">
        <f>A100*C100*E100</f>
        <v>0</v>
      </c>
      <c r="J100"/>
      <c r="K100" s="117">
        <f>N78*Q79*Assumptions!$C$230</f>
        <v>0</v>
      </c>
      <c r="L100" s="95" t="str">
        <f>Assumptions!$A$230</f>
        <v>Apartments</v>
      </c>
      <c r="M100" s="125">
        <f>Assumptions!$B$230</f>
        <v>0</v>
      </c>
      <c r="N100" s="119" t="s">
        <v>66</v>
      </c>
      <c r="O100" s="116">
        <f>O83*M99</f>
        <v>888</v>
      </c>
      <c r="P100" s="119" t="s">
        <v>6</v>
      </c>
      <c r="Q100" s="116"/>
      <c r="R100" s="116"/>
      <c r="S100" s="20">
        <f>K100*M100*O100</f>
        <v>0</v>
      </c>
      <c r="T100"/>
      <c r="U100"/>
      <c r="V100"/>
      <c r="W100"/>
      <c r="X100"/>
      <c r="Y100"/>
      <c r="Z100"/>
      <c r="AA100"/>
      <c r="AB100"/>
      <c r="AC100"/>
      <c r="AD100" s="88"/>
      <c r="AE100"/>
      <c r="AF100"/>
      <c r="AG100"/>
      <c r="AH100"/>
      <c r="AI100"/>
      <c r="AJ100"/>
      <c r="AK100"/>
      <c r="AL100"/>
      <c r="AM100"/>
    </row>
    <row r="101" spans="1:39" ht="11.1" customHeight="1" x14ac:dyDescent="0.25">
      <c r="A101" s="117">
        <f>D78*G79*Assumptions!$C$231</f>
        <v>9.8000000000000007</v>
      </c>
      <c r="B101" s="95" t="str">
        <f>Assumptions!$A$231</f>
        <v>2 Bed house</v>
      </c>
      <c r="C101" s="125">
        <f>Assumptions!$B$231</f>
        <v>75</v>
      </c>
      <c r="D101" s="119" t="s">
        <v>66</v>
      </c>
      <c r="E101" s="116">
        <f>E84*C99</f>
        <v>912</v>
      </c>
      <c r="F101" s="119" t="s">
        <v>6</v>
      </c>
      <c r="G101" s="116"/>
      <c r="H101" s="116"/>
      <c r="I101" s="20">
        <f>A101*C101*E101</f>
        <v>670320</v>
      </c>
      <c r="J101"/>
      <c r="K101" s="117">
        <f>N78*Q79*Assumptions!$C$231</f>
        <v>19.600000000000001</v>
      </c>
      <c r="L101" s="95" t="str">
        <f>Assumptions!$A$231</f>
        <v>2 Bed house</v>
      </c>
      <c r="M101" s="125">
        <f>Assumptions!$B$231</f>
        <v>75</v>
      </c>
      <c r="N101" s="119" t="s">
        <v>66</v>
      </c>
      <c r="O101" s="116">
        <f>O84*M99</f>
        <v>1080</v>
      </c>
      <c r="P101" s="119" t="s">
        <v>6</v>
      </c>
      <c r="Q101" s="116"/>
      <c r="R101" s="116"/>
      <c r="S101" s="20">
        <f>K101*M101*O101</f>
        <v>1587600</v>
      </c>
      <c r="T101"/>
      <c r="U101"/>
      <c r="V101"/>
      <c r="W101"/>
      <c r="X101"/>
      <c r="Y101"/>
      <c r="Z101"/>
      <c r="AA101"/>
      <c r="AB101"/>
      <c r="AC101"/>
      <c r="AD101" s="88"/>
      <c r="AE101"/>
      <c r="AF101"/>
      <c r="AG101"/>
      <c r="AH101"/>
      <c r="AI101"/>
      <c r="AJ101"/>
      <c r="AK101"/>
      <c r="AL101"/>
      <c r="AM101"/>
    </row>
    <row r="102" spans="1:39" ht="11.1" customHeight="1" x14ac:dyDescent="0.25">
      <c r="A102" s="117">
        <f>D78*G79*Assumptions!$C$232</f>
        <v>2.4500000000000002</v>
      </c>
      <c r="B102" s="95" t="str">
        <f>Assumptions!$A$232</f>
        <v>3 Bed House</v>
      </c>
      <c r="C102" s="125">
        <f>Assumptions!$B$232</f>
        <v>90</v>
      </c>
      <c r="D102" s="119" t="s">
        <v>66</v>
      </c>
      <c r="E102" s="116">
        <f>E85*C99</f>
        <v>888</v>
      </c>
      <c r="F102" s="119" t="s">
        <v>6</v>
      </c>
      <c r="G102" s="116"/>
      <c r="H102" s="116"/>
      <c r="I102" s="20">
        <f>A102*C102*E102</f>
        <v>195804.00000000003</v>
      </c>
      <c r="J102"/>
      <c r="K102" s="117">
        <f>N78*Q79*Assumptions!$C$232</f>
        <v>4.9000000000000004</v>
      </c>
      <c r="L102" s="95" t="str">
        <f>Assumptions!$A$232</f>
        <v>3 Bed House</v>
      </c>
      <c r="M102" s="125">
        <f>Assumptions!$B$232</f>
        <v>90</v>
      </c>
      <c r="N102" s="119" t="s">
        <v>66</v>
      </c>
      <c r="O102" s="116">
        <f>O85*M99</f>
        <v>1056</v>
      </c>
      <c r="P102" s="119" t="s">
        <v>6</v>
      </c>
      <c r="Q102" s="116"/>
      <c r="R102" s="116"/>
      <c r="S102" s="20">
        <f>K102*M102*O102</f>
        <v>465696.00000000006</v>
      </c>
      <c r="T102"/>
      <c r="U102"/>
      <c r="V102"/>
      <c r="W102"/>
      <c r="X102"/>
      <c r="Y102"/>
      <c r="Z102"/>
      <c r="AA102"/>
      <c r="AB102"/>
      <c r="AC102"/>
      <c r="AD102" s="88"/>
      <c r="AE102"/>
      <c r="AF102"/>
      <c r="AG102"/>
      <c r="AH102"/>
      <c r="AI102"/>
      <c r="AJ102"/>
      <c r="AK102"/>
      <c r="AL102"/>
      <c r="AM102"/>
    </row>
    <row r="103" spans="1:39" ht="11.1" customHeight="1" x14ac:dyDescent="0.25">
      <c r="A103" s="129">
        <f>SUM(A83:A102)</f>
        <v>350</v>
      </c>
      <c r="B103" s="122" t="s">
        <v>67</v>
      </c>
      <c r="C103" s="114"/>
      <c r="D103" s="114"/>
      <c r="E103" s="114"/>
      <c r="F103" s="114"/>
      <c r="G103" s="114"/>
      <c r="H103" s="114"/>
      <c r="I103" s="22"/>
      <c r="J103"/>
      <c r="K103" s="129">
        <f>SUM(K83:K102)</f>
        <v>350</v>
      </c>
      <c r="L103" s="122" t="s">
        <v>67</v>
      </c>
      <c r="M103" s="114"/>
      <c r="N103" s="114"/>
      <c r="O103" s="114"/>
      <c r="P103" s="114"/>
      <c r="Q103" s="114"/>
      <c r="R103" s="114"/>
      <c r="S103" s="22"/>
      <c r="T103"/>
      <c r="U103"/>
      <c r="V103"/>
      <c r="W103"/>
      <c r="X103"/>
      <c r="Y103"/>
      <c r="Z103"/>
      <c r="AA103"/>
      <c r="AB103"/>
      <c r="AC103"/>
      <c r="AD103" s="88"/>
      <c r="AE103"/>
      <c r="AF103"/>
      <c r="AG103"/>
      <c r="AH103"/>
      <c r="AI103"/>
      <c r="AJ103"/>
      <c r="AK103"/>
      <c r="AL103"/>
      <c r="AM103"/>
    </row>
    <row r="104" spans="1:39" ht="11.1" customHeight="1" x14ac:dyDescent="0.25">
      <c r="A104" s="113" t="s">
        <v>4</v>
      </c>
      <c r="B104" s="114"/>
      <c r="C104" s="114"/>
      <c r="D104" s="114"/>
      <c r="E104" s="114"/>
      <c r="F104" s="114"/>
      <c r="G104" s="114"/>
      <c r="H104" s="114"/>
      <c r="I104" s="29">
        <f>SUM(I83:I102)</f>
        <v>65558909.625</v>
      </c>
      <c r="J104"/>
      <c r="K104" s="113" t="s">
        <v>4</v>
      </c>
      <c r="L104" s="114"/>
      <c r="M104" s="114"/>
      <c r="N104" s="114"/>
      <c r="O104" s="114"/>
      <c r="P104" s="114"/>
      <c r="Q104" s="114"/>
      <c r="R104" s="114"/>
      <c r="S104" s="29">
        <f>SUM(S83:S102)</f>
        <v>75620938.5</v>
      </c>
      <c r="T104"/>
      <c r="U104"/>
      <c r="V104"/>
      <c r="W104"/>
      <c r="X104"/>
      <c r="Y104"/>
      <c r="Z104"/>
      <c r="AA104"/>
      <c r="AB104"/>
      <c r="AC104"/>
      <c r="AD104" s="88"/>
      <c r="AE104"/>
      <c r="AF104"/>
      <c r="AG104"/>
      <c r="AH104"/>
      <c r="AI104"/>
      <c r="AJ104"/>
      <c r="AK104"/>
      <c r="AL104"/>
      <c r="AM104"/>
    </row>
    <row r="105" spans="1:39" ht="11.1" customHeight="1" x14ac:dyDescent="0.25">
      <c r="A105" s="88"/>
      <c r="B105" s="88"/>
      <c r="C105" s="88"/>
      <c r="D105" s="88"/>
      <c r="E105" s="88"/>
      <c r="F105" s="88"/>
      <c r="G105" s="88"/>
      <c r="H105" s="88"/>
      <c r="I105"/>
      <c r="J105"/>
      <c r="K105" s="88"/>
      <c r="L105" s="88"/>
      <c r="M105" s="88"/>
      <c r="N105" s="88"/>
      <c r="O105" s="88"/>
      <c r="P105" s="88"/>
      <c r="Q105" s="88"/>
      <c r="R105" s="88"/>
      <c r="S105"/>
      <c r="T105"/>
      <c r="U105"/>
      <c r="V105"/>
      <c r="W105"/>
      <c r="X105"/>
      <c r="Y105"/>
      <c r="Z105"/>
      <c r="AA105"/>
      <c r="AB105"/>
      <c r="AC105"/>
      <c r="AD105" s="88"/>
      <c r="AE105"/>
      <c r="AF105"/>
      <c r="AG105"/>
      <c r="AH105"/>
      <c r="AI105"/>
      <c r="AJ105"/>
      <c r="AK105"/>
      <c r="AL105"/>
      <c r="AM105"/>
    </row>
    <row r="106" spans="1:39" ht="11.1" customHeight="1" x14ac:dyDescent="0.25">
      <c r="A106" s="113" t="s">
        <v>8</v>
      </c>
      <c r="B106" s="114"/>
      <c r="C106" s="114"/>
      <c r="D106" s="114"/>
      <c r="E106" s="114"/>
      <c r="F106" s="114"/>
      <c r="G106" s="114"/>
      <c r="H106" s="114"/>
      <c r="I106" s="27"/>
      <c r="J106"/>
      <c r="K106" s="113" t="s">
        <v>8</v>
      </c>
      <c r="L106" s="114"/>
      <c r="M106" s="114"/>
      <c r="N106" s="114"/>
      <c r="O106" s="114"/>
      <c r="P106" s="114"/>
      <c r="Q106" s="114"/>
      <c r="R106" s="114"/>
      <c r="S106" s="27"/>
      <c r="T106"/>
      <c r="U106"/>
      <c r="V106"/>
      <c r="W106"/>
      <c r="X106"/>
      <c r="Y106"/>
      <c r="Z106"/>
      <c r="AA106"/>
      <c r="AB106"/>
      <c r="AC106"/>
      <c r="AD106" s="88"/>
      <c r="AE106"/>
      <c r="AF106"/>
      <c r="AG106"/>
      <c r="AH106"/>
      <c r="AI106"/>
      <c r="AJ106"/>
      <c r="AK106"/>
      <c r="AL106"/>
      <c r="AM106"/>
    </row>
    <row r="107" spans="1:39" ht="11.1" customHeight="1" x14ac:dyDescent="0.25">
      <c r="A107" s="90" t="s">
        <v>9</v>
      </c>
      <c r="B107" s="95" t="s">
        <v>31</v>
      </c>
      <c r="C107" s="131">
        <f>A83</f>
        <v>0</v>
      </c>
      <c r="D107" s="119" t="s">
        <v>68</v>
      </c>
      <c r="E107" s="132">
        <f>(Assumptions!$D$181+((Assumptions!$D$179-Assumptions!$D$181)*(Assumptions!$D$184)))/Assumptions!$A$215</f>
        <v>4914.61689798112</v>
      </c>
      <c r="F107" s="119" t="s">
        <v>69</v>
      </c>
      <c r="G107" s="116"/>
      <c r="H107" s="116"/>
      <c r="I107" s="20">
        <f>C107*E107</f>
        <v>0</v>
      </c>
      <c r="J107"/>
      <c r="K107" s="90" t="s">
        <v>9</v>
      </c>
      <c r="L107" s="95" t="s">
        <v>31</v>
      </c>
      <c r="M107" s="131">
        <f>K83</f>
        <v>0</v>
      </c>
      <c r="N107" s="119" t="s">
        <v>68</v>
      </c>
      <c r="O107" s="132">
        <f>(Assumptions!$D$181+((Assumptions!$E$179-Assumptions!$D$181)*(Assumptions!$D$184)))/Assumptions!$A$215</f>
        <v>9027.7334888085679</v>
      </c>
      <c r="P107" s="119" t="s">
        <v>69</v>
      </c>
      <c r="Q107" s="116"/>
      <c r="R107" s="116"/>
      <c r="S107" s="20">
        <f>M107*O107</f>
        <v>0</v>
      </c>
      <c r="T107"/>
      <c r="U107"/>
      <c r="V107"/>
      <c r="W107"/>
      <c r="X107"/>
      <c r="Y107"/>
      <c r="Z107"/>
      <c r="AA107"/>
      <c r="AB107"/>
      <c r="AC107"/>
      <c r="AD107" s="88"/>
      <c r="AE107"/>
      <c r="AF107"/>
      <c r="AG107"/>
      <c r="AH107"/>
      <c r="AI107"/>
      <c r="AJ107"/>
      <c r="AK107"/>
      <c r="AL107"/>
      <c r="AM107"/>
    </row>
    <row r="108" spans="1:39" ht="11.1" customHeight="1" x14ac:dyDescent="0.25">
      <c r="A108" s="91"/>
      <c r="B108" s="95" t="s">
        <v>70</v>
      </c>
      <c r="C108" s="131">
        <f>A84</f>
        <v>66.5</v>
      </c>
      <c r="D108" s="119" t="s">
        <v>68</v>
      </c>
      <c r="E108" s="132">
        <f>(Assumptions!$D$181+((Assumptions!$D$179-Assumptions!$D$181)*(Assumptions!$D$184)))/Assumptions!$B$215</f>
        <v>12286.542244952801</v>
      </c>
      <c r="F108" s="119" t="s">
        <v>69</v>
      </c>
      <c r="G108" s="116"/>
      <c r="H108" s="116"/>
      <c r="I108" s="20">
        <f>C108*E108</f>
        <v>817055.05928936135</v>
      </c>
      <c r="J108"/>
      <c r="K108" s="91"/>
      <c r="L108" s="95" t="s">
        <v>70</v>
      </c>
      <c r="M108" s="131">
        <f>K84</f>
        <v>63</v>
      </c>
      <c r="N108" s="119" t="s">
        <v>68</v>
      </c>
      <c r="O108" s="132">
        <f>(Assumptions!$D$181+((Assumptions!$E$179-Assumptions!$D$181)*(Assumptions!$D$184)))/Assumptions!$B$215</f>
        <v>22569.333722021423</v>
      </c>
      <c r="P108" s="119" t="s">
        <v>69</v>
      </c>
      <c r="Q108" s="116"/>
      <c r="R108" s="116"/>
      <c r="S108" s="20">
        <f>M108*O108</f>
        <v>1421868.0244873497</v>
      </c>
      <c r="T108"/>
      <c r="U108"/>
      <c r="V108"/>
      <c r="W108"/>
      <c r="X108"/>
      <c r="Y108"/>
      <c r="Z108"/>
      <c r="AA108"/>
      <c r="AB108"/>
      <c r="AC108"/>
      <c r="AD108" s="88"/>
      <c r="AE108"/>
      <c r="AF108"/>
      <c r="AG108"/>
      <c r="AH108"/>
      <c r="AI108"/>
      <c r="AJ108"/>
      <c r="AK108"/>
      <c r="AL108"/>
      <c r="AM108"/>
    </row>
    <row r="109" spans="1:39" ht="11.1" customHeight="1" x14ac:dyDescent="0.25">
      <c r="A109" s="91"/>
      <c r="B109" s="95" t="s">
        <v>65</v>
      </c>
      <c r="C109" s="131">
        <f>A85</f>
        <v>99.75</v>
      </c>
      <c r="D109" s="119" t="s">
        <v>68</v>
      </c>
      <c r="E109" s="132">
        <f>(Assumptions!$D$181+((Assumptions!$D$179-Assumptions!$D$181)*(Assumptions!$D$184)))/Assumptions!$C$215</f>
        <v>14041.762565660343</v>
      </c>
      <c r="F109" s="119" t="s">
        <v>69</v>
      </c>
      <c r="G109" s="116"/>
      <c r="H109" s="116"/>
      <c r="I109" s="20">
        <f>C109*E109</f>
        <v>1400665.8159246193</v>
      </c>
      <c r="J109"/>
      <c r="K109" s="91"/>
      <c r="L109" s="95" t="s">
        <v>65</v>
      </c>
      <c r="M109" s="131">
        <f>K85</f>
        <v>94.5</v>
      </c>
      <c r="N109" s="119" t="s">
        <v>68</v>
      </c>
      <c r="O109" s="132">
        <f>(Assumptions!$D$181+((Assumptions!$E$179-Assumptions!$D$181)*(Assumptions!$D$184)))/Assumptions!$C$215</f>
        <v>25793.524253738768</v>
      </c>
      <c r="P109" s="119" t="s">
        <v>69</v>
      </c>
      <c r="Q109" s="116"/>
      <c r="R109" s="116"/>
      <c r="S109" s="20">
        <f>M109*O109</f>
        <v>2437488.0419783136</v>
      </c>
      <c r="T109"/>
      <c r="U109"/>
      <c r="V109"/>
      <c r="W109"/>
      <c r="X109"/>
      <c r="Y109"/>
      <c r="Z109"/>
      <c r="AA109"/>
      <c r="AB109"/>
      <c r="AC109"/>
      <c r="AD109" s="88"/>
      <c r="AE109"/>
      <c r="AF109"/>
      <c r="AG109"/>
      <c r="AH109"/>
      <c r="AI109"/>
      <c r="AJ109"/>
      <c r="AK109"/>
      <c r="AL109"/>
      <c r="AM109"/>
    </row>
    <row r="110" spans="1:39" ht="11.1" customHeight="1" x14ac:dyDescent="0.25">
      <c r="A110" s="91"/>
      <c r="B110" s="95" t="s">
        <v>71</v>
      </c>
      <c r="C110" s="131">
        <f>A86</f>
        <v>142.5</v>
      </c>
      <c r="D110" s="119" t="s">
        <v>68</v>
      </c>
      <c r="E110" s="132">
        <f>(Assumptions!$D$181+((Assumptions!$D$179-Assumptions!$D$181)*(Assumptions!$D$184)))/Assumptions!$D$215</f>
        <v>19658.46759192448</v>
      </c>
      <c r="F110" s="119" t="s">
        <v>69</v>
      </c>
      <c r="G110" s="116"/>
      <c r="H110" s="116"/>
      <c r="I110" s="20">
        <f>C110*E110</f>
        <v>2801331.6318492382</v>
      </c>
      <c r="J110"/>
      <c r="K110" s="91"/>
      <c r="L110" s="95" t="s">
        <v>71</v>
      </c>
      <c r="M110" s="131">
        <f>K86</f>
        <v>135</v>
      </c>
      <c r="N110" s="119" t="s">
        <v>68</v>
      </c>
      <c r="O110" s="132">
        <f>(Assumptions!$D$181+((Assumptions!$E$179-Assumptions!$D$181)*(Assumptions!$D$184)))/Assumptions!$D$215</f>
        <v>36110.933955234272</v>
      </c>
      <c r="P110" s="119" t="s">
        <v>69</v>
      </c>
      <c r="Q110" s="116"/>
      <c r="R110" s="116"/>
      <c r="S110" s="20">
        <f>M110*O110</f>
        <v>4874976.0839566262</v>
      </c>
      <c r="T110"/>
      <c r="U110"/>
      <c r="V110"/>
      <c r="W110"/>
      <c r="X110"/>
      <c r="Y110"/>
      <c r="Z110"/>
      <c r="AA110"/>
      <c r="AB110"/>
      <c r="AC110"/>
      <c r="AD110" s="88"/>
      <c r="AE110"/>
      <c r="AF110"/>
      <c r="AG110"/>
      <c r="AH110"/>
      <c r="AI110"/>
      <c r="AJ110"/>
      <c r="AK110"/>
      <c r="AL110"/>
      <c r="AM110"/>
    </row>
    <row r="111" spans="1:39" ht="11.1" customHeight="1" x14ac:dyDescent="0.25">
      <c r="A111" s="111"/>
      <c r="B111" s="95" t="s">
        <v>72</v>
      </c>
      <c r="C111" s="131">
        <f>A87</f>
        <v>23.75</v>
      </c>
      <c r="D111" s="119" t="s">
        <v>68</v>
      </c>
      <c r="E111" s="132">
        <f>(Assumptions!$D$181+((Assumptions!$D$179-Assumptions!$D$181)*(Assumptions!$D$184)))/Assumptions!$E$215</f>
        <v>24573.084489905603</v>
      </c>
      <c r="F111" s="119" t="s">
        <v>69</v>
      </c>
      <c r="G111" s="133" t="s">
        <v>94</v>
      </c>
      <c r="H111" s="134">
        <f>SUM(I107:I111)</f>
        <v>5602663.2636984773</v>
      </c>
      <c r="I111" s="20">
        <f>C111*E111</f>
        <v>583610.75663525809</v>
      </c>
      <c r="J111"/>
      <c r="K111" s="111"/>
      <c r="L111" s="95" t="s">
        <v>72</v>
      </c>
      <c r="M111" s="131">
        <f>K87</f>
        <v>22.5</v>
      </c>
      <c r="N111" s="119" t="s">
        <v>68</v>
      </c>
      <c r="O111" s="132">
        <f>(Assumptions!$D$181+((Assumptions!$E$179-Assumptions!$D$181)*(Assumptions!$D$184)))/Assumptions!$E$215</f>
        <v>45138.667444042847</v>
      </c>
      <c r="P111" s="119" t="s">
        <v>69</v>
      </c>
      <c r="Q111" s="133" t="s">
        <v>94</v>
      </c>
      <c r="R111" s="134">
        <f>SUM(S107:S111)</f>
        <v>9749952.1679132544</v>
      </c>
      <c r="S111" s="20">
        <f>M111*O111</f>
        <v>1015620.017490964</v>
      </c>
      <c r="T111"/>
      <c r="U111"/>
      <c r="V111"/>
      <c r="W111"/>
      <c r="X111"/>
      <c r="Y111"/>
      <c r="Z111"/>
      <c r="AA111"/>
      <c r="AB111"/>
      <c r="AC111"/>
      <c r="AD111" s="88"/>
      <c r="AE111"/>
      <c r="AF111"/>
      <c r="AG111"/>
      <c r="AH111"/>
      <c r="AI111"/>
      <c r="AJ111"/>
      <c r="AK111"/>
      <c r="AL111"/>
      <c r="AM111"/>
    </row>
    <row r="112" spans="1:39" ht="11.1" customHeight="1" x14ac:dyDescent="0.25">
      <c r="A112" s="91" t="s">
        <v>73</v>
      </c>
      <c r="B112" s="91"/>
      <c r="C112" s="116"/>
      <c r="D112" s="135"/>
      <c r="E112" s="136">
        <f>IF(H111&lt;250000,1%,IF(H111&lt;500000,3%,IF(H111&gt;500000,4%)))</f>
        <v>0.04</v>
      </c>
      <c r="F112" s="119"/>
      <c r="G112" s="116"/>
      <c r="H112" s="116"/>
      <c r="I112" s="20">
        <f>SUM(I107:I111)*E112</f>
        <v>224106.5305479391</v>
      </c>
      <c r="J112"/>
      <c r="K112" s="91" t="s">
        <v>73</v>
      </c>
      <c r="L112" s="91"/>
      <c r="M112" s="116"/>
      <c r="N112" s="135"/>
      <c r="O112" s="136">
        <f>IF(R111&lt;250000,1%,IF(R111&lt;500000,3%,IF(R111&gt;500000,4%)))</f>
        <v>0.04</v>
      </c>
      <c r="P112" s="119"/>
      <c r="Q112" s="116"/>
      <c r="R112" s="116"/>
      <c r="S112" s="20">
        <f>SUM(S107:S111)*O112</f>
        <v>389998.0867165302</v>
      </c>
      <c r="T112"/>
      <c r="U112"/>
      <c r="V112"/>
      <c r="W112"/>
      <c r="X112"/>
      <c r="Y112"/>
      <c r="Z112"/>
      <c r="AA112"/>
      <c r="AB112"/>
      <c r="AC112"/>
      <c r="AD112" s="88"/>
      <c r="AE112"/>
      <c r="AF112"/>
      <c r="AG112"/>
      <c r="AH112"/>
      <c r="AI112"/>
      <c r="AJ112"/>
      <c r="AK112"/>
      <c r="AL112"/>
      <c r="AM112"/>
    </row>
    <row r="113" spans="1:39" ht="11.1" customHeight="1" x14ac:dyDescent="0.25">
      <c r="A113" s="12" t="s">
        <v>10</v>
      </c>
      <c r="B113" s="13"/>
      <c r="C113" s="13"/>
      <c r="D113" s="21"/>
      <c r="E113" s="13"/>
      <c r="F113" s="21"/>
      <c r="G113" s="13"/>
      <c r="H113" s="13"/>
      <c r="I113" s="27"/>
      <c r="J113"/>
      <c r="K113" s="12" t="s">
        <v>10</v>
      </c>
      <c r="L113" s="13"/>
      <c r="M113" s="13"/>
      <c r="N113" s="21"/>
      <c r="O113" s="13"/>
      <c r="P113" s="21"/>
      <c r="Q113" s="13"/>
      <c r="R113" s="13"/>
      <c r="S113" s="27"/>
      <c r="T113"/>
      <c r="U113"/>
      <c r="V113"/>
      <c r="W113"/>
      <c r="X113"/>
      <c r="Y113"/>
      <c r="Z113"/>
      <c r="AA113"/>
      <c r="AB113"/>
      <c r="AC113"/>
      <c r="AD113" s="88"/>
      <c r="AE113"/>
      <c r="AF113"/>
      <c r="AG113"/>
      <c r="AH113"/>
      <c r="AI113"/>
      <c r="AJ113"/>
      <c r="AK113"/>
      <c r="AL113"/>
      <c r="AM113"/>
    </row>
    <row r="114" spans="1:39" ht="11.1" customHeight="1" x14ac:dyDescent="0.25">
      <c r="A114" s="16"/>
      <c r="B114" s="17" t="str">
        <f>Assumptions!$F$22</f>
        <v>Apartments</v>
      </c>
      <c r="C114" s="120">
        <f>Assumptions!$G$22*Assumptions!$D$22</f>
        <v>1759.4999999999998</v>
      </c>
      <c r="D114" s="19" t="s">
        <v>6</v>
      </c>
      <c r="E114" s="15"/>
      <c r="F114" s="79" t="s">
        <v>125</v>
      </c>
      <c r="G114" s="78"/>
      <c r="H114" s="19"/>
      <c r="I114" s="20">
        <f>(A83*C83*C114)+(A84*C84*C115)+(A85*C85*C116)+(A86*C86*C117)+(A87*C87*C118)</f>
        <v>36151110</v>
      </c>
      <c r="J114"/>
      <c r="K114" s="16"/>
      <c r="L114" s="17" t="str">
        <f>Assumptions!$F$22</f>
        <v>Apartments</v>
      </c>
      <c r="M114" s="120">
        <f>Assumptions!$G$22*Assumptions!$D$22</f>
        <v>1759.4999999999998</v>
      </c>
      <c r="N114" s="19" t="s">
        <v>6</v>
      </c>
      <c r="O114" s="15"/>
      <c r="P114" s="79" t="s">
        <v>125</v>
      </c>
      <c r="Q114" s="78"/>
      <c r="R114" s="19"/>
      <c r="S114" s="20">
        <f>(K83*M83*M114)+(K84*M84*M115)+(K85*M85*M116)+(K86*M86*M117)+(K87*M87*M118)</f>
        <v>34248420</v>
      </c>
      <c r="T114"/>
      <c r="U114"/>
      <c r="V114"/>
      <c r="W114"/>
      <c r="X114"/>
      <c r="Y114"/>
      <c r="Z114"/>
      <c r="AA114"/>
      <c r="AB114"/>
      <c r="AC114"/>
      <c r="AD114" s="88"/>
      <c r="AE114"/>
      <c r="AF114"/>
      <c r="AG114"/>
      <c r="AH114"/>
      <c r="AI114"/>
      <c r="AJ114"/>
      <c r="AK114"/>
      <c r="AL114"/>
      <c r="AM114"/>
    </row>
    <row r="115" spans="1:39" ht="11.1" customHeight="1" x14ac:dyDescent="0.25">
      <c r="A115" s="16"/>
      <c r="B115" s="17" t="str">
        <f>Assumptions!$F$23</f>
        <v>2 bed houses</v>
      </c>
      <c r="C115" s="7">
        <f>Assumptions!$G$23</f>
        <v>1044</v>
      </c>
      <c r="D115" s="19" t="s">
        <v>6</v>
      </c>
      <c r="E115" s="15"/>
      <c r="F115" s="79"/>
      <c r="G115" s="15"/>
      <c r="H115" s="15"/>
      <c r="I115" s="20"/>
      <c r="J115"/>
      <c r="K115" s="16"/>
      <c r="L115" s="17" t="str">
        <f>Assumptions!$F$23</f>
        <v>2 bed houses</v>
      </c>
      <c r="M115" s="7">
        <f>Assumptions!$G$23</f>
        <v>1044</v>
      </c>
      <c r="N115" s="19" t="s">
        <v>6</v>
      </c>
      <c r="O115" s="15"/>
      <c r="P115" s="79"/>
      <c r="Q115" s="15"/>
      <c r="R115" s="15"/>
      <c r="S115" s="20"/>
      <c r="T115"/>
      <c r="U115"/>
      <c r="V115"/>
      <c r="W115"/>
      <c r="X115"/>
      <c r="Y115"/>
      <c r="Z115"/>
      <c r="AA115"/>
      <c r="AB115"/>
      <c r="AC115"/>
      <c r="AD115" s="88"/>
      <c r="AE115"/>
      <c r="AF115"/>
      <c r="AG115"/>
      <c r="AH115"/>
      <c r="AI115"/>
      <c r="AJ115"/>
      <c r="AK115"/>
      <c r="AL115"/>
      <c r="AM115"/>
    </row>
    <row r="116" spans="1:39" ht="11.1" customHeight="1" x14ac:dyDescent="0.25">
      <c r="A116" s="16"/>
      <c r="B116" s="17" t="str">
        <f>Assumptions!$F$24</f>
        <v>3 Bed houses</v>
      </c>
      <c r="C116" s="7">
        <f>Assumptions!$G$24</f>
        <v>1044</v>
      </c>
      <c r="D116" s="19" t="s">
        <v>6</v>
      </c>
      <c r="E116" s="15"/>
      <c r="F116" s="79" t="s">
        <v>126</v>
      </c>
      <c r="G116" s="15"/>
      <c r="H116" s="15"/>
      <c r="I116" s="20">
        <f>(A90*C90*Assumptions!$D$220)+(A91*C91*Assumptions!$D$221)+(A92*C92*Assumptions!$D$222)+(A95*C95*Assumptions!$D$225)+(A96*C96*Assumptions!$D$226)+(A97*C97*Assumptions!$D$227)+(A100*C100*Assumptions!$D$230)+(A101*C101*Assumptions!$D$231)+(A102*C102*Assumptions!$D$232)</f>
        <v>1425060</v>
      </c>
      <c r="J116"/>
      <c r="K116" s="16"/>
      <c r="L116" s="17" t="str">
        <f>Assumptions!$F$24</f>
        <v>3 Bed houses</v>
      </c>
      <c r="M116" s="7">
        <f>Assumptions!$G$24</f>
        <v>1044</v>
      </c>
      <c r="N116" s="19" t="s">
        <v>6</v>
      </c>
      <c r="O116" s="15"/>
      <c r="P116" s="79" t="s">
        <v>126</v>
      </c>
      <c r="Q116" s="15"/>
      <c r="R116" s="15"/>
      <c r="S116" s="20">
        <f>(K90*M90*Assumptions!$D$220)+(K91*M91*Assumptions!$D$221)+(K92*M92*Assumptions!$D$222)+(K95*M95*Assumptions!$D$225)+(K96*M96*Assumptions!$D$226)+(K97*M97*Assumptions!$D$227)+(K100*M100*Assumptions!$D$230)+(K101*M101*Assumptions!$D$231)+(K102*M102*Assumptions!$D$232)</f>
        <v>2850120</v>
      </c>
      <c r="T116"/>
      <c r="U116"/>
      <c r="V116"/>
      <c r="W116"/>
      <c r="X116"/>
      <c r="Y116"/>
      <c r="Z116"/>
      <c r="AA116"/>
      <c r="AB116"/>
      <c r="AC116"/>
      <c r="AD116" s="88"/>
      <c r="AE116"/>
      <c r="AF116"/>
      <c r="AG116"/>
      <c r="AH116"/>
      <c r="AI116"/>
      <c r="AJ116"/>
      <c r="AK116"/>
      <c r="AL116"/>
      <c r="AM116"/>
    </row>
    <row r="117" spans="1:39" ht="11.1" customHeight="1" x14ac:dyDescent="0.25">
      <c r="A117" s="16"/>
      <c r="B117" s="17" t="str">
        <f>Assumptions!$F$25</f>
        <v>4 bed houses</v>
      </c>
      <c r="C117" s="7">
        <f>Assumptions!$G$25</f>
        <v>1044</v>
      </c>
      <c r="D117" s="19" t="s">
        <v>6</v>
      </c>
      <c r="E117" s="15"/>
      <c r="F117" s="19"/>
      <c r="G117" s="15"/>
      <c r="H117" s="15"/>
      <c r="I117" s="20"/>
      <c r="J117"/>
      <c r="K117" s="16"/>
      <c r="L117" s="17" t="str">
        <f>Assumptions!$F$25</f>
        <v>4 bed houses</v>
      </c>
      <c r="M117" s="7">
        <f>Assumptions!$G$25</f>
        <v>1044</v>
      </c>
      <c r="N117" s="19" t="s">
        <v>6</v>
      </c>
      <c r="O117" s="15"/>
      <c r="P117" s="19"/>
      <c r="Q117" s="15"/>
      <c r="R117" s="15"/>
      <c r="S117" s="20"/>
      <c r="T117"/>
      <c r="U117"/>
      <c r="V117"/>
      <c r="W117"/>
      <c r="X117"/>
      <c r="Y117"/>
      <c r="Z117"/>
      <c r="AA117"/>
      <c r="AB117"/>
      <c r="AC117"/>
      <c r="AD117" s="88"/>
      <c r="AE117"/>
      <c r="AF117"/>
      <c r="AG117"/>
      <c r="AH117"/>
      <c r="AI117"/>
      <c r="AJ117"/>
      <c r="AK117"/>
      <c r="AL117"/>
      <c r="AM117"/>
    </row>
    <row r="118" spans="1:39" ht="11.1" customHeight="1" x14ac:dyDescent="0.25">
      <c r="A118" s="16"/>
      <c r="B118" s="17" t="str">
        <f>Assumptions!$F$26</f>
        <v>5 bed house</v>
      </c>
      <c r="C118" s="7">
        <f>Assumptions!$G$26</f>
        <v>1044</v>
      </c>
      <c r="D118" s="19" t="s">
        <v>6</v>
      </c>
      <c r="E118" s="15"/>
      <c r="F118" s="19"/>
      <c r="G118" s="15"/>
      <c r="H118" s="15"/>
      <c r="I118" s="20"/>
      <c r="J118"/>
      <c r="K118" s="16"/>
      <c r="L118" s="17" t="str">
        <f>Assumptions!$F$26</f>
        <v>5 bed house</v>
      </c>
      <c r="M118" s="7">
        <f>Assumptions!$G$26</f>
        <v>1044</v>
      </c>
      <c r="N118" s="19" t="s">
        <v>6</v>
      </c>
      <c r="O118" s="15"/>
      <c r="P118" s="19"/>
      <c r="Q118" s="15"/>
      <c r="R118" s="15"/>
      <c r="S118" s="20"/>
      <c r="T118"/>
      <c r="U118"/>
      <c r="V118"/>
      <c r="W118"/>
      <c r="X118"/>
      <c r="Y118"/>
      <c r="Z118"/>
      <c r="AA118"/>
      <c r="AB118"/>
      <c r="AC118"/>
      <c r="AD118" s="88"/>
      <c r="AE118"/>
      <c r="AF118"/>
      <c r="AG118"/>
      <c r="AH118"/>
      <c r="AI118"/>
      <c r="AJ118"/>
      <c r="AK118"/>
      <c r="AL118"/>
      <c r="AM118"/>
    </row>
    <row r="119" spans="1:39" ht="11.1" customHeight="1" x14ac:dyDescent="0.25">
      <c r="A119" s="25"/>
      <c r="B119" s="13"/>
      <c r="C119" s="33"/>
      <c r="D119" s="21"/>
      <c r="E119" s="13"/>
      <c r="F119" s="21"/>
      <c r="G119" s="13"/>
      <c r="H119" s="13"/>
      <c r="I119" s="27"/>
      <c r="J119"/>
      <c r="K119" s="25"/>
      <c r="L119" s="13"/>
      <c r="M119" s="33"/>
      <c r="N119" s="21"/>
      <c r="O119" s="13"/>
      <c r="P119" s="21"/>
      <c r="Q119" s="13"/>
      <c r="R119" s="13"/>
      <c r="S119" s="27"/>
      <c r="T119"/>
      <c r="U119"/>
      <c r="V119"/>
      <c r="W119"/>
      <c r="X119"/>
      <c r="Y119"/>
      <c r="Z119"/>
      <c r="AA119"/>
      <c r="AB119"/>
      <c r="AC119"/>
      <c r="AD119" s="88"/>
      <c r="AE119"/>
      <c r="AF119"/>
      <c r="AG119"/>
      <c r="AH119"/>
      <c r="AI119"/>
      <c r="AJ119"/>
      <c r="AK119"/>
      <c r="AL119"/>
      <c r="AM119"/>
    </row>
    <row r="120" spans="1:39" ht="11.1" customHeight="1" x14ac:dyDescent="0.25">
      <c r="A120" s="6" t="s">
        <v>100</v>
      </c>
      <c r="B120" s="1"/>
      <c r="C120"/>
      <c r="D120"/>
      <c r="E120" s="40"/>
      <c r="F120" s="19"/>
      <c r="G120"/>
      <c r="H120"/>
      <c r="I120" s="20">
        <f>SUM((A90*E107)+(A91*E108)+(A92*E109)+(A95*E107)+(A96*E108)+(A97*E109)+(A100*E107)+(A101*E108)+(A102*E109))*Assumptions!$D$211</f>
        <v>221157.76040915042</v>
      </c>
      <c r="J120"/>
      <c r="K120" s="6" t="s">
        <v>100</v>
      </c>
      <c r="L120" s="1"/>
      <c r="M120"/>
      <c r="N120"/>
      <c r="O120" s="40"/>
      <c r="P120" s="19"/>
      <c r="Q120"/>
      <c r="R120"/>
      <c r="S120" s="20">
        <f>SUM((K90*O107)+(K91*O108)+(K92*O109)+(K95*O107)+(K96*O108)+(K97*O109)+(K100*O107)+(K101*O108)+(K102*O109))*Assumptions!$D$211</f>
        <v>812496.01399277127</v>
      </c>
      <c r="T120"/>
      <c r="U120"/>
      <c r="V120"/>
      <c r="W120"/>
      <c r="X120"/>
      <c r="Y120"/>
      <c r="Z120"/>
      <c r="AA120"/>
      <c r="AB120"/>
      <c r="AC120"/>
      <c r="AD120" s="88"/>
      <c r="AE120"/>
      <c r="AF120"/>
      <c r="AG120"/>
      <c r="AH120"/>
      <c r="AI120"/>
      <c r="AJ120"/>
      <c r="AK120"/>
      <c r="AL120"/>
      <c r="AM120"/>
    </row>
    <row r="121" spans="1:39" ht="11.1" customHeight="1" x14ac:dyDescent="0.25">
      <c r="A121" s="6" t="s">
        <v>87</v>
      </c>
      <c r="B121" s="6"/>
      <c r="C121" s="15"/>
      <c r="D121" s="15"/>
      <c r="E121" s="58">
        <f>Assumptions!$E$41</f>
        <v>0.08</v>
      </c>
      <c r="F121" s="19" t="s">
        <v>13</v>
      </c>
      <c r="G121" s="15"/>
      <c r="H121" s="15"/>
      <c r="I121" s="20">
        <f>SUM(I114:I118)*E121</f>
        <v>3006093.6</v>
      </c>
      <c r="J121"/>
      <c r="K121" s="6" t="s">
        <v>87</v>
      </c>
      <c r="L121" s="6"/>
      <c r="M121" s="15"/>
      <c r="N121" s="15"/>
      <c r="O121" s="58">
        <f>Assumptions!$E$41</f>
        <v>0.08</v>
      </c>
      <c r="P121" s="19" t="s">
        <v>13</v>
      </c>
      <c r="Q121" s="15"/>
      <c r="R121" s="15"/>
      <c r="S121" s="20">
        <f>SUM(S114:S118)*O121</f>
        <v>2967883.2</v>
      </c>
      <c r="T121"/>
      <c r="U121"/>
      <c r="V121"/>
      <c r="W121"/>
      <c r="X121"/>
      <c r="Y121"/>
      <c r="Z121"/>
      <c r="AA121"/>
      <c r="AB121"/>
      <c r="AC121"/>
      <c r="AD121" s="88"/>
      <c r="AE121"/>
      <c r="AF121"/>
      <c r="AG121"/>
      <c r="AH121"/>
      <c r="AI121"/>
      <c r="AJ121"/>
      <c r="AK121"/>
      <c r="AL121"/>
      <c r="AM121"/>
    </row>
    <row r="122" spans="1:39" ht="11.1" customHeight="1" x14ac:dyDescent="0.25">
      <c r="A122" s="6" t="s">
        <v>14</v>
      </c>
      <c r="B122" s="6"/>
      <c r="C122" s="15"/>
      <c r="D122" s="15"/>
      <c r="E122" s="58">
        <f>Assumptions!$E$42</f>
        <v>5.0000000000000001E-3</v>
      </c>
      <c r="F122" s="19" t="s">
        <v>15</v>
      </c>
      <c r="G122" s="15"/>
      <c r="H122" s="15"/>
      <c r="I122" s="20">
        <f>I104*E122</f>
        <v>327794.54812500003</v>
      </c>
      <c r="J122"/>
      <c r="K122" s="6" t="s">
        <v>14</v>
      </c>
      <c r="L122" s="6"/>
      <c r="M122" s="15"/>
      <c r="N122" s="15"/>
      <c r="O122" s="58">
        <f>Assumptions!$E$42</f>
        <v>5.0000000000000001E-3</v>
      </c>
      <c r="P122" s="19" t="s">
        <v>15</v>
      </c>
      <c r="Q122" s="15"/>
      <c r="R122" s="15"/>
      <c r="S122" s="20">
        <f>S104*O122</f>
        <v>378104.6925</v>
      </c>
      <c r="T122"/>
      <c r="U122"/>
      <c r="V122"/>
      <c r="W122"/>
      <c r="X122"/>
      <c r="Y122"/>
      <c r="Z122"/>
      <c r="AA122"/>
      <c r="AB122"/>
      <c r="AC122"/>
      <c r="AD122" s="88"/>
      <c r="AE122"/>
      <c r="AF122"/>
      <c r="AG122"/>
      <c r="AH122"/>
      <c r="AI122"/>
      <c r="AJ122"/>
      <c r="AK122"/>
      <c r="AL122"/>
      <c r="AM122"/>
    </row>
    <row r="123" spans="1:39" ht="11.1" customHeight="1" x14ac:dyDescent="0.25">
      <c r="A123" s="6" t="s">
        <v>16</v>
      </c>
      <c r="B123" s="6"/>
      <c r="C123" s="15"/>
      <c r="D123" s="15"/>
      <c r="E123" s="58">
        <f>Assumptions!$E$43</f>
        <v>1.0999999999999999E-2</v>
      </c>
      <c r="F123" s="19" t="s">
        <v>13</v>
      </c>
      <c r="G123" s="15"/>
      <c r="H123" s="15"/>
      <c r="I123" s="20">
        <f>SUM(I114:I118)*E123</f>
        <v>413337.87</v>
      </c>
      <c r="J123"/>
      <c r="K123" s="6" t="s">
        <v>16</v>
      </c>
      <c r="L123" s="6"/>
      <c r="M123" s="15"/>
      <c r="N123" s="15"/>
      <c r="O123" s="58">
        <f>Assumptions!$E$43</f>
        <v>1.0999999999999999E-2</v>
      </c>
      <c r="P123" s="19" t="s">
        <v>13</v>
      </c>
      <c r="Q123" s="15"/>
      <c r="R123" s="15"/>
      <c r="S123" s="20">
        <f>SUM(S114:S118)*O123</f>
        <v>408083.94</v>
      </c>
      <c r="T123"/>
      <c r="U123"/>
      <c r="V123"/>
      <c r="W123"/>
      <c r="X123"/>
      <c r="Y123"/>
      <c r="Z123"/>
      <c r="AA123"/>
      <c r="AB123"/>
      <c r="AC123"/>
      <c r="AD123" s="88"/>
      <c r="AE123"/>
      <c r="AF123"/>
      <c r="AG123"/>
      <c r="AH123"/>
      <c r="AI123"/>
      <c r="AJ123"/>
      <c r="AK123"/>
      <c r="AL123"/>
      <c r="AM123"/>
    </row>
    <row r="124" spans="1:39" ht="11.1" customHeight="1" x14ac:dyDescent="0.25">
      <c r="A124" s="6" t="s">
        <v>17</v>
      </c>
      <c r="B124" s="6"/>
      <c r="C124" s="15"/>
      <c r="D124" s="15"/>
      <c r="E124" s="58">
        <f>Assumptions!$E$44</f>
        <v>0.02</v>
      </c>
      <c r="F124" s="19" t="s">
        <v>45</v>
      </c>
      <c r="G124" s="15"/>
      <c r="H124" s="15"/>
      <c r="I124" s="20">
        <f>SUM(I83:I87)*E124</f>
        <v>1282642.5</v>
      </c>
      <c r="J124"/>
      <c r="K124" s="6" t="s">
        <v>17</v>
      </c>
      <c r="L124" s="6"/>
      <c r="M124" s="15"/>
      <c r="N124" s="15"/>
      <c r="O124" s="58">
        <f>Assumptions!$E$44</f>
        <v>0.02</v>
      </c>
      <c r="P124" s="19" t="s">
        <v>45</v>
      </c>
      <c r="Q124" s="15"/>
      <c r="R124" s="15"/>
      <c r="S124" s="20">
        <f>SUM(S83:S87)*O124</f>
        <v>1444770</v>
      </c>
      <c r="T124"/>
      <c r="U124"/>
      <c r="V124"/>
      <c r="W124"/>
      <c r="X124"/>
      <c r="Y124"/>
      <c r="Z124"/>
      <c r="AA124"/>
      <c r="AB124"/>
      <c r="AC124"/>
      <c r="AD124" s="88"/>
      <c r="AE124"/>
      <c r="AF124"/>
      <c r="AG124"/>
      <c r="AH124"/>
      <c r="AI124"/>
      <c r="AJ124"/>
      <c r="AK124"/>
      <c r="AL124"/>
      <c r="AM124"/>
    </row>
    <row r="125" spans="1:39" ht="11.1" customHeight="1" x14ac:dyDescent="0.25">
      <c r="A125" s="6" t="s">
        <v>18</v>
      </c>
      <c r="B125" s="6"/>
      <c r="C125" s="34"/>
      <c r="D125" s="15"/>
      <c r="E125" s="58">
        <f>Assumptions!$E$45</f>
        <v>0.05</v>
      </c>
      <c r="F125" s="19" t="s">
        <v>13</v>
      </c>
      <c r="G125" s="15"/>
      <c r="H125" s="15"/>
      <c r="I125" s="20">
        <f>SUM(I114:I120)*E125</f>
        <v>1889866.3880204577</v>
      </c>
      <c r="J125"/>
      <c r="K125" s="6" t="s">
        <v>18</v>
      </c>
      <c r="L125" s="6"/>
      <c r="M125" s="34"/>
      <c r="N125" s="15"/>
      <c r="O125" s="58">
        <f>Assumptions!$E$45</f>
        <v>0.05</v>
      </c>
      <c r="P125" s="19" t="s">
        <v>13</v>
      </c>
      <c r="Q125" s="15"/>
      <c r="R125" s="15"/>
      <c r="S125" s="20">
        <f>SUM(S114:S120)*O125</f>
        <v>1895551.8006996387</v>
      </c>
      <c r="T125"/>
      <c r="U125"/>
      <c r="V125"/>
      <c r="W125"/>
      <c r="X125"/>
      <c r="Y125"/>
      <c r="Z125"/>
      <c r="AA125"/>
      <c r="AB125"/>
      <c r="AC125"/>
      <c r="AD125" s="88"/>
      <c r="AE125"/>
      <c r="AF125"/>
      <c r="AG125"/>
      <c r="AH125"/>
      <c r="AI125"/>
      <c r="AJ125"/>
      <c r="AK125"/>
      <c r="AL125"/>
      <c r="AM125"/>
    </row>
    <row r="126" spans="1:39" ht="11.1" customHeight="1" x14ac:dyDescent="0.25">
      <c r="A126" s="6" t="s">
        <v>19</v>
      </c>
      <c r="B126" s="1"/>
      <c r="C126"/>
      <c r="D126"/>
      <c r="E126" s="59">
        <f>Assumptions!$E$46</f>
        <v>1729</v>
      </c>
      <c r="F126" s="19" t="s">
        <v>46</v>
      </c>
      <c r="G126"/>
      <c r="H126"/>
      <c r="I126" s="23">
        <f>A103*E126</f>
        <v>605150</v>
      </c>
      <c r="J126"/>
      <c r="K126" s="6" t="s">
        <v>19</v>
      </c>
      <c r="L126" s="1"/>
      <c r="M126"/>
      <c r="N126"/>
      <c r="O126" s="59">
        <f>Assumptions!$E$46</f>
        <v>1729</v>
      </c>
      <c r="P126" s="19" t="s">
        <v>46</v>
      </c>
      <c r="Q126"/>
      <c r="R126"/>
      <c r="S126" s="23">
        <f>K103*O126</f>
        <v>605150</v>
      </c>
      <c r="T126"/>
      <c r="U126"/>
      <c r="V126"/>
      <c r="W126"/>
      <c r="X126"/>
      <c r="Y126"/>
      <c r="Z126"/>
      <c r="AA126"/>
      <c r="AB126"/>
      <c r="AC126"/>
      <c r="AD126" s="88"/>
      <c r="AE126"/>
      <c r="AF126"/>
      <c r="AG126"/>
      <c r="AH126"/>
      <c r="AI126"/>
      <c r="AJ126"/>
      <c r="AK126"/>
      <c r="AL126"/>
      <c r="AM126"/>
    </row>
    <row r="127" spans="1:39" ht="11.1" customHeight="1" x14ac:dyDescent="0.25">
      <c r="A127" s="6" t="s">
        <v>88</v>
      </c>
      <c r="B127" s="6"/>
      <c r="C127" s="32">
        <f>Assumptions!$C$47</f>
        <v>0.05</v>
      </c>
      <c r="D127" s="40">
        <f>Assumptions!$D$47</f>
        <v>12</v>
      </c>
      <c r="E127" s="19" t="s">
        <v>21</v>
      </c>
      <c r="F127" s="15"/>
      <c r="G127" s="40">
        <f>Assumptions!$G$47</f>
        <v>6</v>
      </c>
      <c r="H127" s="19" t="s">
        <v>79</v>
      </c>
      <c r="I127" s="20">
        <f>(((SUM(I107:I112)*POWER((1+C127/12),((D127+G127)/12)*12))-SUM(I107:I112))      +           ((((SUM(I114:I126)*POWER((1+C127/12),((D127+G127)/12)*12))-SUM(I114:I126))*0.5)))</f>
        <v>2213969.7904992998</v>
      </c>
      <c r="J127"/>
      <c r="K127" s="6" t="s">
        <v>88</v>
      </c>
      <c r="L127" s="6"/>
      <c r="M127" s="32">
        <f>Assumptions!$C$47</f>
        <v>0.05</v>
      </c>
      <c r="N127" s="40">
        <f>Assumptions!$D$47</f>
        <v>12</v>
      </c>
      <c r="O127" s="19" t="s">
        <v>21</v>
      </c>
      <c r="P127" s="15"/>
      <c r="Q127" s="40">
        <f>Assumptions!$G$47</f>
        <v>6</v>
      </c>
      <c r="R127" s="19" t="s">
        <v>79</v>
      </c>
      <c r="S127" s="20">
        <f>(((SUM(S107:S112)*POWER((1+M127/12),((N127+Q127)/12)*12))-SUM(S107:S112))      +           ((((SUM(S114:S126)*POWER((1+M127/12),((N127+Q127)/12)*12))-SUM(S114:S126))*0.5)))</f>
        <v>2560379.2275503445</v>
      </c>
      <c r="T127"/>
      <c r="U127"/>
      <c r="V127"/>
      <c r="W127"/>
      <c r="X127"/>
      <c r="Y127"/>
      <c r="Z127"/>
      <c r="AA127"/>
      <c r="AB127"/>
      <c r="AC127"/>
      <c r="AD127" s="88"/>
      <c r="AE127"/>
      <c r="AF127"/>
      <c r="AG127"/>
      <c r="AH127"/>
      <c r="AI127"/>
      <c r="AJ127"/>
      <c r="AK127"/>
      <c r="AL127"/>
      <c r="AM127"/>
    </row>
    <row r="128" spans="1:39" ht="11.1" customHeight="1" x14ac:dyDescent="0.25">
      <c r="A128" s="6" t="s">
        <v>22</v>
      </c>
      <c r="B128" s="6"/>
      <c r="C128" s="32">
        <f>Assumptions!$C$48</f>
        <v>0.01</v>
      </c>
      <c r="D128" s="19" t="s">
        <v>23</v>
      </c>
      <c r="E128" s="15"/>
      <c r="F128" s="15"/>
      <c r="G128" s="15"/>
      <c r="H128" s="15"/>
      <c r="I128" s="20">
        <f>SUM(I107:I125)*C128</f>
        <v>505438.3246080103</v>
      </c>
      <c r="J128"/>
      <c r="K128" s="6" t="s">
        <v>22</v>
      </c>
      <c r="L128" s="6"/>
      <c r="M128" s="32">
        <f>Assumptions!$C$48</f>
        <v>0.01</v>
      </c>
      <c r="N128" s="19" t="s">
        <v>23</v>
      </c>
      <c r="O128" s="15"/>
      <c r="P128" s="15"/>
      <c r="Q128" s="15"/>
      <c r="R128" s="15"/>
      <c r="S128" s="20">
        <f>SUM(S107:S125)*M128</f>
        <v>551453.79901822191</v>
      </c>
      <c r="T128"/>
      <c r="U128"/>
      <c r="V128"/>
      <c r="W128"/>
      <c r="X128"/>
      <c r="Y128"/>
      <c r="Z128"/>
      <c r="AA128"/>
      <c r="AB128"/>
      <c r="AC128"/>
      <c r="AD128" s="88"/>
      <c r="AE128"/>
      <c r="AF128"/>
      <c r="AG128"/>
      <c r="AH128"/>
      <c r="AI128"/>
      <c r="AJ128"/>
      <c r="AK128"/>
      <c r="AL128"/>
      <c r="AM128"/>
    </row>
    <row r="129" spans="1:39" ht="11.1" customHeight="1" x14ac:dyDescent="0.25">
      <c r="A129" s="6" t="s">
        <v>24</v>
      </c>
      <c r="B129" s="6"/>
      <c r="C129" s="61" t="s">
        <v>104</v>
      </c>
      <c r="D129" s="32">
        <f>Assumptions!$D$49</f>
        <v>0.2</v>
      </c>
      <c r="E129" s="19" t="s">
        <v>25</v>
      </c>
      <c r="F129" s="61" t="s">
        <v>105</v>
      </c>
      <c r="G129" s="32">
        <f>Assumptions!$G$49</f>
        <v>0.06</v>
      </c>
      <c r="H129" s="19" t="s">
        <v>128</v>
      </c>
      <c r="I129" s="20">
        <f>SUM(I83:I87)*D129+I116*G129</f>
        <v>12911928.6</v>
      </c>
      <c r="J129"/>
      <c r="K129" s="6" t="s">
        <v>24</v>
      </c>
      <c r="L129" s="6"/>
      <c r="M129" s="61" t="s">
        <v>104</v>
      </c>
      <c r="N129" s="32">
        <f>Assumptions!$D$49</f>
        <v>0.2</v>
      </c>
      <c r="O129" s="19" t="s">
        <v>25</v>
      </c>
      <c r="P129" s="61" t="s">
        <v>105</v>
      </c>
      <c r="Q129" s="32">
        <f>Assumptions!$G$49</f>
        <v>0.06</v>
      </c>
      <c r="R129" s="19" t="s">
        <v>128</v>
      </c>
      <c r="S129" s="20">
        <f>SUM(S83:S87)*N129+S116*Q129</f>
        <v>14618707.199999999</v>
      </c>
      <c r="T129"/>
      <c r="U129"/>
      <c r="V129"/>
      <c r="W129"/>
      <c r="X129"/>
      <c r="Y129"/>
      <c r="Z129"/>
      <c r="AA129"/>
      <c r="AB129"/>
      <c r="AC129"/>
      <c r="AD129" s="88"/>
      <c r="AE129"/>
      <c r="AF129"/>
      <c r="AG129"/>
      <c r="AH129"/>
      <c r="AI129"/>
      <c r="AJ129"/>
      <c r="AK129"/>
      <c r="AL129"/>
      <c r="AM129"/>
    </row>
    <row r="130" spans="1:39" ht="11.1" customHeight="1" x14ac:dyDescent="0.25">
      <c r="A130" s="13"/>
      <c r="B130" s="13"/>
      <c r="C130" s="13"/>
      <c r="D130" s="13"/>
      <c r="E130" s="13"/>
      <c r="F130" s="13"/>
      <c r="G130" s="13"/>
      <c r="H130" s="13"/>
      <c r="I130" s="27"/>
      <c r="J130"/>
      <c r="K130" s="13"/>
      <c r="L130" s="13"/>
      <c r="M130" s="13"/>
      <c r="N130" s="13"/>
      <c r="O130" s="13"/>
      <c r="P130" s="13"/>
      <c r="Q130" s="13"/>
      <c r="R130" s="13"/>
      <c r="S130" s="27"/>
      <c r="T130"/>
      <c r="U130"/>
      <c r="V130"/>
      <c r="W130"/>
      <c r="X130"/>
      <c r="Y130"/>
      <c r="Z130"/>
      <c r="AA130"/>
      <c r="AB130"/>
      <c r="AC130"/>
      <c r="AD130" s="88"/>
      <c r="AE130"/>
      <c r="AF130"/>
      <c r="AG130"/>
      <c r="AH130"/>
      <c r="AI130"/>
      <c r="AJ130"/>
      <c r="AK130"/>
      <c r="AL130"/>
      <c r="AM130"/>
    </row>
    <row r="131" spans="1:39" ht="11.1" customHeight="1" x14ac:dyDescent="0.25">
      <c r="A131" s="12" t="s">
        <v>26</v>
      </c>
      <c r="B131" s="13"/>
      <c r="C131" s="13"/>
      <c r="D131" s="13"/>
      <c r="E131" s="13"/>
      <c r="F131" s="13"/>
      <c r="G131" s="13"/>
      <c r="H131" s="13"/>
      <c r="I131" s="29">
        <f>SUM(I107:I130)</f>
        <v>66780319.175908342</v>
      </c>
      <c r="J131"/>
      <c r="K131" s="12" t="s">
        <v>26</v>
      </c>
      <c r="L131" s="13"/>
      <c r="M131" s="13"/>
      <c r="N131" s="13"/>
      <c r="O131" s="13"/>
      <c r="P131" s="13"/>
      <c r="Q131" s="13"/>
      <c r="R131" s="13"/>
      <c r="S131" s="29">
        <f>SUM(S107:S130)</f>
        <v>73481070.128390759</v>
      </c>
      <c r="T131"/>
      <c r="U131"/>
      <c r="V131"/>
      <c r="W131"/>
      <c r="X131"/>
      <c r="Y131"/>
      <c r="Z131"/>
      <c r="AA131"/>
      <c r="AB131"/>
      <c r="AC131"/>
      <c r="AD131" s="88"/>
      <c r="AE131"/>
      <c r="AF131"/>
      <c r="AG131"/>
      <c r="AH131"/>
      <c r="AI131"/>
      <c r="AJ131"/>
      <c r="AK131"/>
      <c r="AL131"/>
      <c r="AM131"/>
    </row>
    <row r="132" spans="1:39" ht="11.1" customHeight="1" x14ac:dyDescent="0.25">
      <c r="A132" s="15"/>
      <c r="B132" s="15"/>
      <c r="C132" s="15"/>
      <c r="D132" s="15"/>
      <c r="E132" s="15"/>
      <c r="F132" s="15"/>
      <c r="G132" s="15"/>
      <c r="H132" s="15"/>
      <c r="I132" s="35"/>
      <c r="J132"/>
      <c r="K132" s="15"/>
      <c r="L132" s="15"/>
      <c r="M132" s="15"/>
      <c r="N132" s="15"/>
      <c r="O132" s="15"/>
      <c r="P132" s="15"/>
      <c r="Q132" s="15"/>
      <c r="R132" s="15"/>
      <c r="S132" s="35"/>
      <c r="T132"/>
      <c r="U132"/>
      <c r="V132"/>
      <c r="W132"/>
      <c r="X132"/>
      <c r="Y132"/>
      <c r="Z132"/>
      <c r="AA132"/>
      <c r="AB132"/>
      <c r="AC132"/>
      <c r="AD132" s="88"/>
      <c r="AE132"/>
      <c r="AF132"/>
      <c r="AG132"/>
      <c r="AH132"/>
      <c r="AI132"/>
      <c r="AJ132"/>
      <c r="AK132"/>
      <c r="AL132"/>
      <c r="AM132"/>
    </row>
    <row r="133" spans="1:39" ht="11.1" customHeight="1" x14ac:dyDescent="0.25">
      <c r="A133" s="36" t="s">
        <v>130</v>
      </c>
      <c r="B133" s="37"/>
      <c r="C133" s="37"/>
      <c r="D133" s="37"/>
      <c r="E133" s="37"/>
      <c r="F133" s="37"/>
      <c r="G133" s="37"/>
      <c r="H133" s="37"/>
      <c r="I133" s="38">
        <f>I104-I131</f>
        <v>-1221409.550908342</v>
      </c>
      <c r="J133"/>
      <c r="K133" s="36" t="s">
        <v>130</v>
      </c>
      <c r="L133" s="37"/>
      <c r="M133" s="37"/>
      <c r="N133" s="37"/>
      <c r="O133" s="37"/>
      <c r="P133" s="37"/>
      <c r="Q133" s="37"/>
      <c r="R133" s="37"/>
      <c r="S133" s="38">
        <f>S104-S131</f>
        <v>2139868.3716092408</v>
      </c>
      <c r="T133"/>
      <c r="U133"/>
      <c r="V133"/>
      <c r="W133"/>
      <c r="X133"/>
      <c r="Y133"/>
      <c r="Z133"/>
      <c r="AA133"/>
      <c r="AB133"/>
      <c r="AC133"/>
      <c r="AD133" s="88"/>
      <c r="AE133"/>
      <c r="AF133"/>
      <c r="AG133"/>
      <c r="AH133"/>
      <c r="AI133"/>
      <c r="AJ133"/>
      <c r="AK133"/>
      <c r="AL133"/>
      <c r="AM133"/>
    </row>
    <row r="134" spans="1:39" ht="11.1" customHeight="1" x14ac:dyDescent="0.25">
      <c r="A134" s="36" t="s">
        <v>129</v>
      </c>
      <c r="B134" s="37"/>
      <c r="C134" s="37"/>
      <c r="D134" s="37"/>
      <c r="E134" s="37"/>
      <c r="F134" s="37"/>
      <c r="G134" s="37"/>
      <c r="H134" s="37"/>
      <c r="I134" s="38">
        <f>I133/D80</f>
        <v>-35.272819317257728</v>
      </c>
      <c r="J134"/>
      <c r="K134" s="36" t="s">
        <v>129</v>
      </c>
      <c r="L134" s="37"/>
      <c r="M134" s="37"/>
      <c r="N134" s="37"/>
      <c r="O134" s="37"/>
      <c r="P134" s="37"/>
      <c r="Q134" s="37"/>
      <c r="R134" s="37"/>
      <c r="S134" s="38">
        <f>S133/N80</f>
        <v>65.229945789033408</v>
      </c>
      <c r="T134"/>
      <c r="U134"/>
      <c r="V134"/>
      <c r="W134"/>
      <c r="X134"/>
      <c r="Y134"/>
      <c r="Z134"/>
      <c r="AA134"/>
      <c r="AB134"/>
      <c r="AC134"/>
      <c r="AD134" s="88"/>
      <c r="AE134"/>
      <c r="AF134"/>
      <c r="AG134"/>
      <c r="AH134"/>
      <c r="AI134"/>
      <c r="AJ134"/>
      <c r="AK134"/>
      <c r="AL134"/>
      <c r="AM134"/>
    </row>
    <row r="135" spans="1:39" ht="11.1" customHeight="1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 s="88"/>
      <c r="AE135"/>
      <c r="AF135"/>
      <c r="AG135"/>
      <c r="AH135"/>
      <c r="AI135"/>
      <c r="AJ135"/>
      <c r="AK135"/>
      <c r="AL135"/>
      <c r="AM135"/>
    </row>
    <row r="136" spans="1:39" ht="11.1" customHeight="1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 s="88"/>
      <c r="AE136"/>
      <c r="AF136"/>
      <c r="AG136"/>
      <c r="AH136"/>
      <c r="AI136"/>
      <c r="AJ136"/>
      <c r="AK136"/>
      <c r="AL136"/>
      <c r="AM136"/>
    </row>
    <row r="137" spans="1:39" ht="11.1" customHeight="1" x14ac:dyDescent="0.3">
      <c r="A137" s="2"/>
      <c r="B137" s="3"/>
      <c r="C137" s="3"/>
      <c r="D137" s="4"/>
      <c r="E137" s="3"/>
      <c r="F137" s="3"/>
      <c r="G137" s="3"/>
      <c r="H137" s="3"/>
      <c r="I137" s="3"/>
      <c r="J137"/>
      <c r="K137" s="2"/>
      <c r="L137" s="3"/>
      <c r="M137" s="3"/>
      <c r="N137" s="4"/>
      <c r="O137" s="3"/>
      <c r="P137" s="3"/>
      <c r="Q137" s="3"/>
      <c r="R137" s="3"/>
      <c r="S137" s="3"/>
      <c r="T137"/>
      <c r="U137"/>
      <c r="V137"/>
      <c r="W137"/>
      <c r="X137"/>
      <c r="Y137"/>
      <c r="Z137"/>
      <c r="AA137"/>
      <c r="AB137"/>
      <c r="AC137"/>
      <c r="AD137" s="88"/>
      <c r="AE137"/>
      <c r="AF137"/>
      <c r="AG137"/>
      <c r="AH137"/>
      <c r="AI137"/>
      <c r="AJ137"/>
      <c r="AK137"/>
      <c r="AL137"/>
      <c r="AM137"/>
    </row>
    <row r="138" spans="1:39" ht="11.1" customHeight="1" x14ac:dyDescent="0.25">
      <c r="A138" s="2"/>
      <c r="B138" s="2"/>
      <c r="C138" s="2"/>
      <c r="D138" s="303" t="s">
        <v>54</v>
      </c>
      <c r="E138" s="303"/>
      <c r="F138" s="303"/>
      <c r="G138" s="303"/>
      <c r="H138" s="303"/>
      <c r="I138" s="303"/>
      <c r="J138"/>
      <c r="K138" s="2"/>
      <c r="L138" s="2"/>
      <c r="M138" s="2"/>
      <c r="N138" s="303" t="s">
        <v>54</v>
      </c>
      <c r="O138" s="303"/>
      <c r="P138" s="303"/>
      <c r="Q138" s="303"/>
      <c r="R138" s="303"/>
      <c r="S138" s="303"/>
      <c r="T138"/>
      <c r="U138"/>
      <c r="V138"/>
      <c r="W138"/>
      <c r="X138"/>
      <c r="Y138"/>
      <c r="Z138"/>
      <c r="AA138"/>
      <c r="AB138"/>
      <c r="AC138"/>
      <c r="AD138" s="88"/>
      <c r="AE138"/>
      <c r="AF138"/>
      <c r="AG138"/>
      <c r="AH138"/>
      <c r="AI138"/>
      <c r="AJ138"/>
      <c r="AK138"/>
      <c r="AL138"/>
      <c r="AM138"/>
    </row>
    <row r="139" spans="1:39" ht="11.1" customHeight="1" x14ac:dyDescent="0.25">
      <c r="A139" s="2"/>
      <c r="B139" s="2"/>
      <c r="C139" s="2"/>
      <c r="D139" s="303"/>
      <c r="E139" s="303"/>
      <c r="F139" s="303"/>
      <c r="G139" s="303"/>
      <c r="H139" s="303"/>
      <c r="I139" s="303"/>
      <c r="J139"/>
      <c r="K139" s="2"/>
      <c r="L139" s="2"/>
      <c r="M139" s="2"/>
      <c r="N139" s="303"/>
      <c r="O139" s="303"/>
      <c r="P139" s="303"/>
      <c r="Q139" s="303"/>
      <c r="R139" s="303"/>
      <c r="S139" s="303"/>
      <c r="T139"/>
      <c r="U139"/>
      <c r="V139"/>
      <c r="W139"/>
      <c r="X139"/>
      <c r="Y139"/>
      <c r="Z139"/>
      <c r="AA139"/>
      <c r="AB139"/>
      <c r="AC139"/>
      <c r="AD139" s="88"/>
      <c r="AE139"/>
      <c r="AF139"/>
      <c r="AG139"/>
      <c r="AH139"/>
      <c r="AI139"/>
      <c r="AJ139"/>
      <c r="AK139"/>
      <c r="AL139"/>
      <c r="AM139"/>
    </row>
    <row r="140" spans="1:39" ht="11.1" customHeight="1" x14ac:dyDescent="0.25">
      <c r="A140" s="2"/>
      <c r="B140" s="2"/>
      <c r="C140" s="2"/>
      <c r="D140" s="303"/>
      <c r="E140" s="303"/>
      <c r="F140" s="303"/>
      <c r="G140" s="303"/>
      <c r="H140" s="303"/>
      <c r="I140" s="303"/>
      <c r="J140"/>
      <c r="K140" s="2"/>
      <c r="L140" s="2"/>
      <c r="M140" s="2"/>
      <c r="N140" s="303"/>
      <c r="O140" s="303"/>
      <c r="P140" s="303"/>
      <c r="Q140" s="303"/>
      <c r="R140" s="303"/>
      <c r="S140" s="303"/>
      <c r="T140"/>
      <c r="U140"/>
      <c r="V140"/>
      <c r="W140"/>
      <c r="X140"/>
      <c r="Y140"/>
      <c r="Z140"/>
      <c r="AA140"/>
      <c r="AB140"/>
      <c r="AC140"/>
      <c r="AD140" s="88"/>
      <c r="AE140"/>
      <c r="AF140"/>
      <c r="AG140"/>
      <c r="AH140"/>
      <c r="AI140"/>
      <c r="AJ140"/>
      <c r="AK140"/>
      <c r="AL140"/>
      <c r="AM140"/>
    </row>
    <row r="141" spans="1:39" ht="11.1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/>
      <c r="K141" s="2"/>
      <c r="L141" s="2"/>
      <c r="M141" s="2"/>
      <c r="N141" s="2"/>
      <c r="O141" s="2"/>
      <c r="P141" s="2"/>
      <c r="Q141" s="2"/>
      <c r="R141" s="2"/>
      <c r="S141" s="2"/>
      <c r="T141"/>
      <c r="U141"/>
      <c r="V141"/>
      <c r="W141"/>
      <c r="X141"/>
      <c r="Y141"/>
      <c r="Z141"/>
      <c r="AA141"/>
      <c r="AB141"/>
      <c r="AC141"/>
      <c r="AD141" s="88"/>
      <c r="AE141"/>
      <c r="AF141"/>
      <c r="AG141"/>
      <c r="AH141"/>
      <c r="AI141"/>
      <c r="AJ141"/>
      <c r="AK141"/>
      <c r="AL141"/>
      <c r="AM141"/>
    </row>
    <row r="142" spans="1:39" ht="11.1" customHeight="1" x14ac:dyDescent="0.25">
      <c r="A142" s="5" t="s">
        <v>0</v>
      </c>
      <c r="B142" s="5"/>
      <c r="C142" s="6"/>
      <c r="D142" s="52" t="str">
        <f>Assumptions!$B$96</f>
        <v>Large  Scale Urban Extension</v>
      </c>
      <c r="E142" s="44"/>
      <c r="F142" s="44"/>
      <c r="G142" s="45"/>
      <c r="H142" s="17" t="str">
        <f>Assumptions!$D$70</f>
        <v>Apartments</v>
      </c>
      <c r="I142" s="82">
        <f>Assumptions!$C$97</f>
        <v>0</v>
      </c>
      <c r="J142"/>
      <c r="K142" s="5" t="s">
        <v>0</v>
      </c>
      <c r="L142" s="5"/>
      <c r="M142" s="6"/>
      <c r="N142" s="52" t="str">
        <f>Assumptions!$B$96</f>
        <v>Large  Scale Urban Extension</v>
      </c>
      <c r="O142" s="44"/>
      <c r="P142" s="44"/>
      <c r="Q142" s="45"/>
      <c r="R142" s="17" t="str">
        <f>Assumptions!$D$70</f>
        <v>Apartments</v>
      </c>
      <c r="S142" s="82">
        <f>Assumptions!$C$97</f>
        <v>0</v>
      </c>
      <c r="T142"/>
      <c r="U142"/>
      <c r="V142"/>
      <c r="W142"/>
      <c r="X142"/>
      <c r="Y142"/>
      <c r="Z142"/>
      <c r="AA142"/>
      <c r="AB142"/>
      <c r="AC142"/>
      <c r="AD142" s="88"/>
      <c r="AE142"/>
      <c r="AF142"/>
      <c r="AG142"/>
      <c r="AH142"/>
      <c r="AI142"/>
      <c r="AJ142"/>
      <c r="AK142"/>
      <c r="AL142"/>
      <c r="AM142"/>
    </row>
    <row r="143" spans="1:39" ht="11.1" customHeight="1" x14ac:dyDescent="0.25">
      <c r="A143" s="5" t="s">
        <v>1</v>
      </c>
      <c r="B143" s="6"/>
      <c r="C143" s="6"/>
      <c r="D143" s="52" t="s">
        <v>106</v>
      </c>
      <c r="E143" s="44"/>
      <c r="F143" s="44"/>
      <c r="G143" s="46"/>
      <c r="H143" s="17" t="str">
        <f>Assumptions!$D$71</f>
        <v>2 bed houses</v>
      </c>
      <c r="I143" s="82">
        <f>Assumptions!$C$98</f>
        <v>70</v>
      </c>
      <c r="J143"/>
      <c r="K143" s="5" t="s">
        <v>1</v>
      </c>
      <c r="L143" s="6"/>
      <c r="M143" s="6"/>
      <c r="N143" s="52" t="s">
        <v>106</v>
      </c>
      <c r="O143" s="44"/>
      <c r="P143" s="44"/>
      <c r="Q143" s="46"/>
      <c r="R143" s="17" t="str">
        <f>Assumptions!$D$71</f>
        <v>2 bed houses</v>
      </c>
      <c r="S143" s="82">
        <f>Assumptions!$C$98</f>
        <v>70</v>
      </c>
      <c r="T143"/>
      <c r="U143"/>
      <c r="V143"/>
      <c r="W143"/>
      <c r="X143"/>
      <c r="Y143"/>
      <c r="Z143"/>
      <c r="AA143"/>
      <c r="AB143"/>
      <c r="AC143"/>
      <c r="AD143" s="88"/>
      <c r="AE143"/>
      <c r="AF143"/>
      <c r="AG143"/>
      <c r="AH143"/>
      <c r="AI143"/>
      <c r="AJ143"/>
      <c r="AK143"/>
      <c r="AL143"/>
      <c r="AM143"/>
    </row>
    <row r="144" spans="1:39" ht="11.1" customHeight="1" x14ac:dyDescent="0.25">
      <c r="A144" s="5" t="s">
        <v>2</v>
      </c>
      <c r="B144" s="5"/>
      <c r="C144" s="6"/>
      <c r="D144" s="53" t="str">
        <f>Assumptions!A13</f>
        <v xml:space="preserve">Low Value </v>
      </c>
      <c r="E144" s="49"/>
      <c r="F144" s="49"/>
      <c r="G144" s="50"/>
      <c r="H144" s="17" t="str">
        <f>Assumptions!$D$72</f>
        <v>3 Bed houses</v>
      </c>
      <c r="I144" s="82">
        <f>Assumptions!$C$99</f>
        <v>105</v>
      </c>
      <c r="J144"/>
      <c r="K144" s="5" t="s">
        <v>2</v>
      </c>
      <c r="L144" s="5"/>
      <c r="M144" s="6"/>
      <c r="N144" s="51" t="str">
        <f>Assumptions!A14</f>
        <v>High Value</v>
      </c>
      <c r="O144" s="47"/>
      <c r="P144" s="47"/>
      <c r="Q144" s="48"/>
      <c r="R144" s="17" t="str">
        <f>Assumptions!$D$72</f>
        <v>3 Bed houses</v>
      </c>
      <c r="S144" s="82">
        <f>Assumptions!$C$99</f>
        <v>105</v>
      </c>
      <c r="T144"/>
      <c r="U144"/>
      <c r="V144"/>
      <c r="W144"/>
      <c r="X144"/>
      <c r="Y144"/>
      <c r="Z144"/>
      <c r="AA144"/>
      <c r="AB144"/>
      <c r="AC144"/>
      <c r="AD144" s="88"/>
      <c r="AE144"/>
      <c r="AF144"/>
      <c r="AG144"/>
      <c r="AH144"/>
      <c r="AI144"/>
      <c r="AJ144"/>
      <c r="AK144"/>
      <c r="AL144"/>
      <c r="AM144"/>
    </row>
    <row r="145" spans="1:39" ht="11.1" customHeight="1" x14ac:dyDescent="0.25">
      <c r="A145" s="5" t="s">
        <v>3</v>
      </c>
      <c r="B145" s="5"/>
      <c r="C145" s="6"/>
      <c r="D145" s="10">
        <f>SUM(I142:I146)</f>
        <v>350</v>
      </c>
      <c r="E145" s="39" t="s">
        <v>67</v>
      </c>
      <c r="F145" s="65">
        <f>(Assumptions!C97/Assumptions!A215)+(Assumptions!C98/Assumptions!B215)+(Assumptions!C99/Assumptions!C215)+(Assumptions!C100/Assumptions!D215)+(Assumptions!C101/Assumptions!E215)</f>
        <v>12</v>
      </c>
      <c r="G145" s="64" t="s">
        <v>109</v>
      </c>
      <c r="H145" s="17" t="str">
        <f>Assumptions!$D$73</f>
        <v>4 bed houses</v>
      </c>
      <c r="I145" s="82">
        <f>Assumptions!$C$100</f>
        <v>150</v>
      </c>
      <c r="J145"/>
      <c r="K145" s="5" t="s">
        <v>3</v>
      </c>
      <c r="L145" s="5"/>
      <c r="M145" s="6"/>
      <c r="N145" s="10">
        <f>SUM(S142:S146)</f>
        <v>350</v>
      </c>
      <c r="O145" s="39" t="s">
        <v>67</v>
      </c>
      <c r="P145" s="65">
        <f>F145</f>
        <v>12</v>
      </c>
      <c r="Q145" s="64" t="s">
        <v>109</v>
      </c>
      <c r="R145" s="17" t="str">
        <f>Assumptions!$D$73</f>
        <v>4 bed houses</v>
      </c>
      <c r="S145" s="82">
        <f>Assumptions!$C$100</f>
        <v>150</v>
      </c>
      <c r="T145"/>
      <c r="U145"/>
      <c r="V145"/>
      <c r="W145"/>
      <c r="X145"/>
      <c r="Y145"/>
      <c r="Z145"/>
      <c r="AA145"/>
      <c r="AB145"/>
      <c r="AC145"/>
      <c r="AD145" s="88"/>
      <c r="AE145"/>
      <c r="AF145"/>
      <c r="AG145"/>
      <c r="AH145"/>
      <c r="AI145"/>
      <c r="AJ145"/>
      <c r="AK145"/>
      <c r="AL145"/>
      <c r="AM145"/>
    </row>
    <row r="146" spans="1:39" ht="11.1" customHeight="1" x14ac:dyDescent="0.25">
      <c r="A146" s="1"/>
      <c r="B146" s="1"/>
      <c r="C146" s="1"/>
      <c r="D146" s="1"/>
      <c r="E146" s="1"/>
      <c r="F146" s="1"/>
      <c r="G146" s="1"/>
      <c r="H146" s="17" t="str">
        <f>Assumptions!$D$74</f>
        <v>5 bed house</v>
      </c>
      <c r="I146" s="82">
        <f>Assumptions!$C$101</f>
        <v>25</v>
      </c>
      <c r="J146"/>
      <c r="K146" s="1"/>
      <c r="L146" s="1"/>
      <c r="M146" s="1"/>
      <c r="N146" s="1"/>
      <c r="O146" s="1"/>
      <c r="P146" s="1"/>
      <c r="Q146" s="1"/>
      <c r="R146" s="17" t="str">
        <f>Assumptions!$D$74</f>
        <v>5 bed house</v>
      </c>
      <c r="S146" s="82">
        <f>Assumptions!$C$101</f>
        <v>25</v>
      </c>
      <c r="T146"/>
      <c r="U146"/>
      <c r="V146"/>
      <c r="W146"/>
      <c r="X146"/>
      <c r="Y146"/>
      <c r="Z146"/>
      <c r="AA146"/>
      <c r="AB146"/>
      <c r="AC146"/>
      <c r="AD146" s="88"/>
      <c r="AE146"/>
      <c r="AF146"/>
      <c r="AG146"/>
      <c r="AH146"/>
      <c r="AI146"/>
      <c r="AJ146"/>
      <c r="AK146"/>
      <c r="AL146"/>
      <c r="AM146"/>
    </row>
    <row r="147" spans="1:39" ht="11.1" customHeight="1" x14ac:dyDescent="0.25">
      <c r="A147" s="1"/>
      <c r="B147" s="1"/>
      <c r="C147" s="1"/>
      <c r="D147" s="1"/>
      <c r="E147" s="1"/>
      <c r="F147" s="1"/>
      <c r="G147" s="1"/>
      <c r="H147" s="39"/>
      <c r="I147" s="1"/>
      <c r="J147"/>
      <c r="K147" s="1"/>
      <c r="L147" s="1"/>
      <c r="M147" s="1"/>
      <c r="N147" s="1"/>
      <c r="O147" s="1"/>
      <c r="P147" s="1"/>
      <c r="Q147" s="1"/>
      <c r="R147" s="39"/>
      <c r="S147" s="1"/>
      <c r="T147"/>
      <c r="U147"/>
      <c r="V147"/>
      <c r="W147"/>
      <c r="X147"/>
      <c r="Y147"/>
      <c r="Z147"/>
      <c r="AA147"/>
      <c r="AB147"/>
      <c r="AC147"/>
      <c r="AD147" s="88"/>
      <c r="AE147"/>
      <c r="AF147"/>
      <c r="AG147"/>
      <c r="AH147"/>
      <c r="AI147"/>
      <c r="AJ147"/>
      <c r="AK147"/>
      <c r="AL147"/>
      <c r="AM147"/>
    </row>
    <row r="148" spans="1:39" ht="11.1" customHeight="1" x14ac:dyDescent="0.25">
      <c r="A148" s="5" t="s">
        <v>59</v>
      </c>
      <c r="B148" s="6"/>
      <c r="C148" s="6"/>
      <c r="D148" s="10">
        <f>(A151*C151)+(A152*C152)+(A153*C153)+(A154*C154)+(A155*C155)</f>
        <v>36450</v>
      </c>
      <c r="E148" s="39" t="s">
        <v>60</v>
      </c>
      <c r="F148" s="8"/>
      <c r="G148" s="11"/>
      <c r="H148" s="17"/>
      <c r="I148" s="8"/>
      <c r="J148"/>
      <c r="K148" s="5" t="s">
        <v>59</v>
      </c>
      <c r="L148" s="6"/>
      <c r="M148" s="6"/>
      <c r="N148" s="10">
        <f>(K151*M151)+(K152*M152)+(K153*M153)+(K154*M154)+(K155*M155)</f>
        <v>36450</v>
      </c>
      <c r="O148" s="39" t="s">
        <v>60</v>
      </c>
      <c r="P148" s="8"/>
      <c r="Q148" s="11"/>
      <c r="R148" s="17"/>
      <c r="S148" s="8"/>
      <c r="T148"/>
      <c r="U148"/>
      <c r="V148"/>
      <c r="W148"/>
      <c r="X148"/>
      <c r="Y148"/>
      <c r="Z148"/>
      <c r="AA148"/>
      <c r="AB148"/>
      <c r="AC148"/>
      <c r="AD148" s="88"/>
      <c r="AE148"/>
      <c r="AF148"/>
      <c r="AG148"/>
      <c r="AH148"/>
      <c r="AI148"/>
      <c r="AJ148"/>
      <c r="AK148"/>
      <c r="AL148"/>
      <c r="AM148"/>
    </row>
    <row r="149" spans="1:39" ht="11.1" customHeight="1" x14ac:dyDescent="0.25">
      <c r="A149" s="12" t="s">
        <v>4</v>
      </c>
      <c r="B149" s="13"/>
      <c r="C149" s="13"/>
      <c r="D149" s="13"/>
      <c r="E149" s="13"/>
      <c r="F149" s="13"/>
      <c r="G149" s="13"/>
      <c r="H149" s="13"/>
      <c r="I149" s="14"/>
      <c r="J149"/>
      <c r="K149" s="12" t="s">
        <v>4</v>
      </c>
      <c r="L149" s="13"/>
      <c r="M149" s="13"/>
      <c r="N149" s="13"/>
      <c r="O149" s="13"/>
      <c r="P149" s="13"/>
      <c r="Q149" s="13"/>
      <c r="R149" s="13"/>
      <c r="S149" s="14"/>
      <c r="T149"/>
      <c r="U149"/>
      <c r="V149"/>
      <c r="W149"/>
      <c r="X149"/>
      <c r="Y149"/>
      <c r="Z149"/>
      <c r="AA149"/>
      <c r="AB149"/>
      <c r="AC149"/>
      <c r="AD149" s="88"/>
      <c r="AE149"/>
      <c r="AF149"/>
      <c r="AG149"/>
      <c r="AH149"/>
      <c r="AI149"/>
      <c r="AJ149"/>
      <c r="AK149"/>
      <c r="AL149"/>
      <c r="AM149"/>
    </row>
    <row r="150" spans="1:39" ht="11.1" customHeight="1" x14ac:dyDescent="0.25">
      <c r="A150" s="6" t="s">
        <v>62</v>
      </c>
      <c r="B150" s="6"/>
      <c r="C150" s="15"/>
      <c r="D150" s="15"/>
      <c r="E150" s="15"/>
      <c r="F150" s="15"/>
      <c r="G150" s="15"/>
      <c r="H150" s="15"/>
      <c r="I150" s="8"/>
      <c r="J150"/>
      <c r="K150" s="6" t="s">
        <v>62</v>
      </c>
      <c r="L150" s="6"/>
      <c r="M150" s="15"/>
      <c r="N150" s="15"/>
      <c r="O150" s="15"/>
      <c r="P150" s="15"/>
      <c r="Q150" s="15"/>
      <c r="R150" s="15"/>
      <c r="S150" s="8"/>
      <c r="T150"/>
      <c r="U150"/>
      <c r="V150"/>
      <c r="W150"/>
      <c r="X150"/>
      <c r="Y150"/>
      <c r="Z150"/>
      <c r="AA150"/>
      <c r="AB150"/>
      <c r="AC150"/>
      <c r="AD150" s="88"/>
      <c r="AE150"/>
      <c r="AF150"/>
      <c r="AG150"/>
      <c r="AH150"/>
      <c r="AI150"/>
      <c r="AJ150"/>
      <c r="AK150"/>
      <c r="AL150"/>
      <c r="AM150"/>
    </row>
    <row r="151" spans="1:39" ht="11.1" customHeight="1" x14ac:dyDescent="0.25">
      <c r="A151" s="16">
        <f>I142*(100%-C146)</f>
        <v>0</v>
      </c>
      <c r="B151" s="17" t="s">
        <v>31</v>
      </c>
      <c r="C151" s="18">
        <f>Assumptions!$B$22</f>
        <v>65</v>
      </c>
      <c r="D151" s="19" t="s">
        <v>5</v>
      </c>
      <c r="E151" s="7">
        <f>Assumptions!$C$32</f>
        <v>1750</v>
      </c>
      <c r="F151" s="19" t="s">
        <v>6</v>
      </c>
      <c r="G151" s="15"/>
      <c r="H151" s="15"/>
      <c r="I151" s="20">
        <f>A151*C151*E151</f>
        <v>0</v>
      </c>
      <c r="J151"/>
      <c r="K151" s="16">
        <f>S142*(100%-M146)</f>
        <v>0</v>
      </c>
      <c r="L151" s="17" t="s">
        <v>31</v>
      </c>
      <c r="M151" s="18">
        <f>Assumptions!$B$22</f>
        <v>65</v>
      </c>
      <c r="N151" s="19" t="s">
        <v>5</v>
      </c>
      <c r="O151" s="7">
        <f>Assumptions!$C$33</f>
        <v>1850</v>
      </c>
      <c r="P151" s="19" t="s">
        <v>6</v>
      </c>
      <c r="Q151" s="15"/>
      <c r="R151" s="15"/>
      <c r="S151" s="20">
        <f>K151*M151*O151</f>
        <v>0</v>
      </c>
      <c r="T151"/>
      <c r="U151"/>
      <c r="V151"/>
      <c r="W151"/>
      <c r="X151"/>
      <c r="Y151"/>
      <c r="Z151"/>
      <c r="AA151"/>
      <c r="AB151"/>
      <c r="AC151"/>
      <c r="AD151" s="88"/>
      <c r="AE151"/>
      <c r="AF151"/>
      <c r="AG151"/>
      <c r="AH151"/>
      <c r="AI151"/>
      <c r="AJ151"/>
      <c r="AK151"/>
      <c r="AL151"/>
      <c r="AM151"/>
    </row>
    <row r="152" spans="1:39" ht="11.1" customHeight="1" x14ac:dyDescent="0.25">
      <c r="A152" s="16">
        <f>I143*(100%-C146)</f>
        <v>70</v>
      </c>
      <c r="B152" s="17" t="s">
        <v>32</v>
      </c>
      <c r="C152" s="18">
        <f>Assumptions!$B$23</f>
        <v>75</v>
      </c>
      <c r="D152" s="19" t="s">
        <v>5</v>
      </c>
      <c r="E152" s="7">
        <f>Assumptions!$D$32</f>
        <v>1900</v>
      </c>
      <c r="F152" s="19" t="s">
        <v>6</v>
      </c>
      <c r="G152" s="15"/>
      <c r="H152" s="15"/>
      <c r="I152" s="20">
        <f>A152*C152*E152</f>
        <v>9975000</v>
      </c>
      <c r="J152"/>
      <c r="K152" s="16">
        <f>S143*(100%-M146)</f>
        <v>70</v>
      </c>
      <c r="L152" s="17" t="s">
        <v>32</v>
      </c>
      <c r="M152" s="18">
        <f>Assumptions!$B$23</f>
        <v>75</v>
      </c>
      <c r="N152" s="19" t="s">
        <v>5</v>
      </c>
      <c r="O152" s="7">
        <f>Assumptions!$D$33</f>
        <v>2250</v>
      </c>
      <c r="P152" s="19" t="s">
        <v>6</v>
      </c>
      <c r="Q152" s="15"/>
      <c r="R152" s="15"/>
      <c r="S152" s="20">
        <f>K152*M152*O152</f>
        <v>11812500</v>
      </c>
      <c r="T152"/>
      <c r="U152"/>
      <c r="V152"/>
      <c r="W152"/>
      <c r="X152"/>
      <c r="Y152"/>
      <c r="Z152"/>
      <c r="AA152"/>
      <c r="AB152"/>
      <c r="AC152"/>
      <c r="AD152" s="88"/>
      <c r="AE152"/>
      <c r="AF152"/>
      <c r="AG152"/>
      <c r="AH152"/>
      <c r="AI152"/>
      <c r="AJ152"/>
      <c r="AK152"/>
      <c r="AL152"/>
      <c r="AM152"/>
    </row>
    <row r="153" spans="1:39" ht="11.1" customHeight="1" x14ac:dyDescent="0.25">
      <c r="A153" s="16">
        <f>I144*(100%-C146)</f>
        <v>105</v>
      </c>
      <c r="B153" s="17" t="s">
        <v>33</v>
      </c>
      <c r="C153" s="18">
        <f>Assumptions!$B$24</f>
        <v>90</v>
      </c>
      <c r="D153" s="19" t="s">
        <v>5</v>
      </c>
      <c r="E153" s="7">
        <f>Assumptions!$E$32</f>
        <v>1850</v>
      </c>
      <c r="F153" s="19" t="s">
        <v>6</v>
      </c>
      <c r="G153" s="15"/>
      <c r="H153" s="15"/>
      <c r="I153" s="20">
        <f>A153*C153*E153</f>
        <v>17482500</v>
      </c>
      <c r="J153"/>
      <c r="K153" s="16">
        <f>S144*(100%-M146)</f>
        <v>105</v>
      </c>
      <c r="L153" s="17" t="s">
        <v>33</v>
      </c>
      <c r="M153" s="18">
        <f>Assumptions!$B$24</f>
        <v>90</v>
      </c>
      <c r="N153" s="19" t="s">
        <v>5</v>
      </c>
      <c r="O153" s="7">
        <f>Assumptions!$E$33</f>
        <v>2200</v>
      </c>
      <c r="P153" s="19" t="s">
        <v>6</v>
      </c>
      <c r="Q153" s="15"/>
      <c r="R153" s="15"/>
      <c r="S153" s="20">
        <f>K153*M153*O153</f>
        <v>20790000</v>
      </c>
      <c r="T153"/>
      <c r="U153"/>
      <c r="V153"/>
      <c r="W153"/>
      <c r="X153"/>
      <c r="Y153"/>
      <c r="Z153"/>
      <c r="AA153"/>
      <c r="AB153"/>
      <c r="AC153"/>
      <c r="AD153" s="88"/>
      <c r="AE153"/>
      <c r="AF153"/>
      <c r="AG153"/>
      <c r="AH153"/>
      <c r="AI153"/>
      <c r="AJ153"/>
      <c r="AK153"/>
      <c r="AL153"/>
      <c r="AM153"/>
    </row>
    <row r="154" spans="1:39" ht="11.1" customHeight="1" x14ac:dyDescent="0.25">
      <c r="A154" s="16">
        <f>I145*(100%-C146)</f>
        <v>150</v>
      </c>
      <c r="B154" s="17" t="s">
        <v>34</v>
      </c>
      <c r="C154" s="18">
        <f>Assumptions!$B$25</f>
        <v>120</v>
      </c>
      <c r="D154" s="19" t="s">
        <v>5</v>
      </c>
      <c r="E154" s="7">
        <f>Assumptions!$F$32</f>
        <v>1850</v>
      </c>
      <c r="F154" s="19" t="s">
        <v>6</v>
      </c>
      <c r="G154" s="15"/>
      <c r="H154" s="15"/>
      <c r="I154" s="20">
        <f>A154*C154*E154</f>
        <v>33300000</v>
      </c>
      <c r="J154"/>
      <c r="K154" s="16">
        <f>S145*(100%-M146)</f>
        <v>150</v>
      </c>
      <c r="L154" s="17" t="s">
        <v>34</v>
      </c>
      <c r="M154" s="18">
        <f>Assumptions!$B$25</f>
        <v>120</v>
      </c>
      <c r="N154" s="19" t="s">
        <v>5</v>
      </c>
      <c r="O154" s="7">
        <f>Assumptions!$F$33</f>
        <v>2200</v>
      </c>
      <c r="P154" s="19" t="s">
        <v>6</v>
      </c>
      <c r="Q154" s="15"/>
      <c r="R154" s="15"/>
      <c r="S154" s="20">
        <f>K154*M154*O154</f>
        <v>39600000</v>
      </c>
      <c r="T154"/>
      <c r="U154"/>
      <c r="V154"/>
      <c r="W154"/>
      <c r="X154"/>
      <c r="Y154"/>
      <c r="Z154"/>
      <c r="AA154"/>
      <c r="AB154"/>
      <c r="AC154"/>
      <c r="AD154" s="88"/>
      <c r="AE154"/>
      <c r="AF154"/>
      <c r="AG154"/>
      <c r="AH154"/>
      <c r="AI154"/>
      <c r="AJ154"/>
      <c r="AK154"/>
      <c r="AL154"/>
      <c r="AM154"/>
    </row>
    <row r="155" spans="1:39" ht="11.1" customHeight="1" x14ac:dyDescent="0.25">
      <c r="A155" s="16">
        <f>I146*(100%-C146)</f>
        <v>25</v>
      </c>
      <c r="B155" s="17" t="s">
        <v>35</v>
      </c>
      <c r="C155" s="18">
        <f>Assumptions!$B$26</f>
        <v>150</v>
      </c>
      <c r="D155" s="19" t="s">
        <v>5</v>
      </c>
      <c r="E155" s="7">
        <f>Assumptions!$G$32</f>
        <v>1800</v>
      </c>
      <c r="F155" s="19" t="s">
        <v>6</v>
      </c>
      <c r="G155" s="15"/>
      <c r="H155" s="15"/>
      <c r="I155" s="20">
        <f>A155*C155*E155</f>
        <v>6750000</v>
      </c>
      <c r="J155"/>
      <c r="K155" s="16">
        <f>S146*(100%-M146)</f>
        <v>25</v>
      </c>
      <c r="L155" s="17" t="s">
        <v>35</v>
      </c>
      <c r="M155" s="18">
        <f>Assumptions!$B$26</f>
        <v>150</v>
      </c>
      <c r="N155" s="19" t="s">
        <v>5</v>
      </c>
      <c r="O155" s="7">
        <f>Assumptions!$G$33</f>
        <v>2150</v>
      </c>
      <c r="P155" s="19" t="s">
        <v>6</v>
      </c>
      <c r="Q155" s="15"/>
      <c r="R155" s="15"/>
      <c r="S155" s="20">
        <f>K155*M155*O155</f>
        <v>8062500</v>
      </c>
      <c r="T155"/>
      <c r="U155"/>
      <c r="V155"/>
      <c r="W155"/>
      <c r="X155"/>
      <c r="Y155"/>
      <c r="Z155"/>
      <c r="AA155"/>
      <c r="AB155"/>
      <c r="AC155"/>
      <c r="AD155" s="88"/>
      <c r="AE155"/>
      <c r="AF155"/>
      <c r="AG155"/>
      <c r="AH155"/>
      <c r="AI155"/>
      <c r="AJ155"/>
      <c r="AK155"/>
      <c r="AL155"/>
      <c r="AM155"/>
    </row>
    <row r="156" spans="1:39" ht="11.1" customHeight="1" x14ac:dyDescent="0.25">
      <c r="A156" s="13"/>
      <c r="B156" s="13"/>
      <c r="C156" s="13"/>
      <c r="D156" s="21"/>
      <c r="E156" s="13"/>
      <c r="F156" s="21"/>
      <c r="G156" s="13"/>
      <c r="H156" s="13"/>
      <c r="I156" s="22"/>
      <c r="J156"/>
      <c r="K156" s="13"/>
      <c r="L156" s="13"/>
      <c r="M156" s="13"/>
      <c r="N156" s="21"/>
      <c r="O156" s="13"/>
      <c r="P156" s="21"/>
      <c r="Q156" s="13"/>
      <c r="R156" s="13"/>
      <c r="S156" s="22"/>
      <c r="T156"/>
      <c r="U156"/>
      <c r="V156"/>
      <c r="W156"/>
      <c r="X156"/>
      <c r="Y156"/>
      <c r="Z156"/>
      <c r="AA156"/>
      <c r="AB156"/>
      <c r="AC156"/>
      <c r="AD156" s="88"/>
      <c r="AE156"/>
      <c r="AF156"/>
      <c r="AG156"/>
      <c r="AH156"/>
      <c r="AI156"/>
      <c r="AJ156"/>
      <c r="AK156"/>
      <c r="AL156"/>
      <c r="AM156"/>
    </row>
    <row r="157" spans="1:39" ht="11.1" customHeight="1" x14ac:dyDescent="0.25">
      <c r="A157" s="6" t="str">
        <f>Assumptions!$D$12</f>
        <v>Starter Homes</v>
      </c>
      <c r="B157" s="6"/>
      <c r="C157" s="9">
        <f>Assumptions!$D$18</f>
        <v>0.8</v>
      </c>
      <c r="D157" s="19" t="s">
        <v>63</v>
      </c>
      <c r="E157" s="15"/>
      <c r="F157" s="19"/>
      <c r="G157" s="15"/>
      <c r="H157" s="15"/>
      <c r="I157" s="23"/>
      <c r="J157"/>
      <c r="K157" s="6" t="str">
        <f>Assumptions!$D$12</f>
        <v>Starter Homes</v>
      </c>
      <c r="L157" s="6"/>
      <c r="M157" s="9">
        <f>Assumptions!$D$18</f>
        <v>0.8</v>
      </c>
      <c r="N157" s="19" t="s">
        <v>63</v>
      </c>
      <c r="O157" s="15"/>
      <c r="P157" s="19"/>
      <c r="Q157" s="15"/>
      <c r="R157" s="15"/>
      <c r="S157" s="23"/>
      <c r="T157"/>
      <c r="U157"/>
      <c r="V157"/>
      <c r="W157"/>
      <c r="X157"/>
      <c r="Y157"/>
      <c r="Z157"/>
      <c r="AA157"/>
      <c r="AB157"/>
      <c r="AC157"/>
      <c r="AD157" s="88"/>
      <c r="AE157"/>
      <c r="AF157"/>
      <c r="AG157"/>
      <c r="AH157"/>
      <c r="AI157"/>
      <c r="AJ157"/>
      <c r="AK157"/>
      <c r="AL157"/>
      <c r="AM157"/>
    </row>
    <row r="158" spans="1:39" ht="11.1" customHeight="1" x14ac:dyDescent="0.25">
      <c r="A158" s="16">
        <f>D146*C147*0.3</f>
        <v>0</v>
      </c>
      <c r="B158" s="17" t="s">
        <v>31</v>
      </c>
      <c r="C158" s="24">
        <f>C151</f>
        <v>65</v>
      </c>
      <c r="D158" s="19" t="s">
        <v>7</v>
      </c>
      <c r="E158" s="15">
        <f>E151*C157</f>
        <v>1400</v>
      </c>
      <c r="F158" s="19" t="s">
        <v>6</v>
      </c>
      <c r="G158" s="15"/>
      <c r="H158" s="15"/>
      <c r="I158" s="20">
        <f>A158*C158*E158</f>
        <v>0</v>
      </c>
      <c r="J158"/>
      <c r="K158" s="16">
        <f>N146*M147*0.3</f>
        <v>0</v>
      </c>
      <c r="L158" s="17" t="s">
        <v>31</v>
      </c>
      <c r="M158" s="24">
        <f>M151</f>
        <v>65</v>
      </c>
      <c r="N158" s="19" t="s">
        <v>7</v>
      </c>
      <c r="O158" s="15">
        <f>O151*M157</f>
        <v>1480</v>
      </c>
      <c r="P158" s="19" t="s">
        <v>6</v>
      </c>
      <c r="Q158" s="15"/>
      <c r="R158" s="15"/>
      <c r="S158" s="20">
        <f>K158*M158*O158</f>
        <v>0</v>
      </c>
      <c r="T158"/>
      <c r="U158"/>
      <c r="V158"/>
      <c r="W158"/>
      <c r="X158"/>
      <c r="Y158"/>
      <c r="Z158"/>
      <c r="AA158"/>
      <c r="AB158"/>
      <c r="AC158"/>
      <c r="AD158" s="88"/>
      <c r="AE158"/>
      <c r="AF158"/>
      <c r="AG158"/>
      <c r="AH158"/>
      <c r="AI158"/>
      <c r="AJ158"/>
      <c r="AK158"/>
      <c r="AL158"/>
      <c r="AM158"/>
    </row>
    <row r="159" spans="1:39" ht="11.1" customHeight="1" x14ac:dyDescent="0.25">
      <c r="A159" s="16">
        <f>D146*C147*0.5</f>
        <v>0</v>
      </c>
      <c r="B159" s="17" t="s">
        <v>64</v>
      </c>
      <c r="C159" s="24">
        <f>C152</f>
        <v>75</v>
      </c>
      <c r="D159" s="19" t="s">
        <v>7</v>
      </c>
      <c r="E159" s="15">
        <f>E152*C157</f>
        <v>1520</v>
      </c>
      <c r="F159" s="19" t="s">
        <v>6</v>
      </c>
      <c r="G159" s="15"/>
      <c r="H159" s="15"/>
      <c r="I159" s="20">
        <f>A159*C159*E159</f>
        <v>0</v>
      </c>
      <c r="J159"/>
      <c r="K159" s="16">
        <f>N146*M147*0.5</f>
        <v>0</v>
      </c>
      <c r="L159" s="17" t="s">
        <v>64</v>
      </c>
      <c r="M159" s="24">
        <f>M152</f>
        <v>75</v>
      </c>
      <c r="N159" s="19" t="s">
        <v>7</v>
      </c>
      <c r="O159" s="15">
        <f>O152*M157</f>
        <v>1800</v>
      </c>
      <c r="P159" s="19" t="s">
        <v>6</v>
      </c>
      <c r="Q159" s="15"/>
      <c r="R159" s="15"/>
      <c r="S159" s="20">
        <f>K159*M159*O159</f>
        <v>0</v>
      </c>
      <c r="T159"/>
      <c r="U159"/>
      <c r="V159"/>
      <c r="W159"/>
      <c r="X159"/>
      <c r="Y159"/>
      <c r="Z159"/>
      <c r="AA159"/>
      <c r="AB159"/>
      <c r="AC159"/>
      <c r="AD159" s="88"/>
      <c r="AE159"/>
      <c r="AF159"/>
      <c r="AG159"/>
      <c r="AH159"/>
      <c r="AI159"/>
      <c r="AJ159"/>
      <c r="AK159"/>
      <c r="AL159"/>
      <c r="AM159"/>
    </row>
    <row r="160" spans="1:39" ht="11.1" customHeight="1" x14ac:dyDescent="0.25">
      <c r="A160" s="16">
        <f>D146*C147*0.2</f>
        <v>0</v>
      </c>
      <c r="B160" s="17" t="s">
        <v>65</v>
      </c>
      <c r="C160" s="24">
        <f>C153</f>
        <v>90</v>
      </c>
      <c r="D160" s="19" t="s">
        <v>7</v>
      </c>
      <c r="E160" s="15">
        <f>E153*C157</f>
        <v>1480</v>
      </c>
      <c r="F160" s="19" t="s">
        <v>6</v>
      </c>
      <c r="G160" s="15"/>
      <c r="H160" s="15"/>
      <c r="I160" s="20">
        <f>A160*C160*E160</f>
        <v>0</v>
      </c>
      <c r="J160"/>
      <c r="K160" s="16">
        <f>N146*M147*0.2</f>
        <v>0</v>
      </c>
      <c r="L160" s="17" t="s">
        <v>65</v>
      </c>
      <c r="M160" s="24">
        <f>M153</f>
        <v>90</v>
      </c>
      <c r="N160" s="19" t="s">
        <v>7</v>
      </c>
      <c r="O160" s="15">
        <f>O153*M157</f>
        <v>1760</v>
      </c>
      <c r="P160" s="19" t="s">
        <v>6</v>
      </c>
      <c r="Q160" s="15"/>
      <c r="R160" s="15"/>
      <c r="S160" s="20">
        <f>K160*M160*O160</f>
        <v>0</v>
      </c>
      <c r="T160"/>
      <c r="U160"/>
      <c r="V160"/>
      <c r="W160"/>
      <c r="X160"/>
      <c r="Y160"/>
      <c r="Z160"/>
      <c r="AA160"/>
      <c r="AB160"/>
      <c r="AC160"/>
      <c r="AD160" s="88"/>
      <c r="AE160"/>
      <c r="AF160"/>
      <c r="AG160"/>
      <c r="AH160"/>
      <c r="AI160"/>
      <c r="AJ160"/>
      <c r="AK160"/>
      <c r="AL160"/>
      <c r="AM160"/>
    </row>
    <row r="161" spans="1:39" ht="11.1" customHeight="1" x14ac:dyDescent="0.25">
      <c r="A161" s="25"/>
      <c r="B161" s="13"/>
      <c r="C161" s="26"/>
      <c r="D161" s="21"/>
      <c r="E161" s="13"/>
      <c r="F161" s="21"/>
      <c r="G161" s="13"/>
      <c r="H161" s="13"/>
      <c r="I161" s="27"/>
      <c r="J161"/>
      <c r="K161" s="25"/>
      <c r="L161" s="13"/>
      <c r="M161" s="26"/>
      <c r="N161" s="21"/>
      <c r="O161" s="13"/>
      <c r="P161" s="21"/>
      <c r="Q161" s="13"/>
      <c r="R161" s="13"/>
      <c r="S161" s="27"/>
      <c r="T161"/>
      <c r="U161"/>
      <c r="V161"/>
      <c r="W161"/>
      <c r="X161"/>
      <c r="Y161"/>
      <c r="Z161"/>
      <c r="AA161"/>
      <c r="AB161"/>
      <c r="AC161"/>
      <c r="AD161" s="88"/>
      <c r="AE161"/>
      <c r="AF161"/>
      <c r="AG161"/>
      <c r="AH161"/>
      <c r="AI161"/>
      <c r="AJ161"/>
      <c r="AK161"/>
      <c r="AL161"/>
      <c r="AM161"/>
    </row>
    <row r="162" spans="1:39" ht="11.1" customHeight="1" x14ac:dyDescent="0.25">
      <c r="A162" s="6" t="str">
        <f>Assumptions!$E$12</f>
        <v>Intermediate</v>
      </c>
      <c r="B162" s="6"/>
      <c r="C162" s="9">
        <f>Assumptions!$E$18</f>
        <v>0.65</v>
      </c>
      <c r="D162" s="19" t="s">
        <v>63</v>
      </c>
      <c r="E162" s="15"/>
      <c r="F162" s="19"/>
      <c r="G162" s="15"/>
      <c r="H162" s="15"/>
      <c r="I162" s="23"/>
      <c r="J162"/>
      <c r="K162" s="6" t="str">
        <f>Assumptions!$E$12</f>
        <v>Intermediate</v>
      </c>
      <c r="L162" s="6"/>
      <c r="M162" s="9">
        <f>Assumptions!$E$18</f>
        <v>0.65</v>
      </c>
      <c r="N162" s="19" t="s">
        <v>63</v>
      </c>
      <c r="O162" s="15"/>
      <c r="P162" s="19"/>
      <c r="Q162" s="15"/>
      <c r="R162" s="15"/>
      <c r="S162" s="23"/>
      <c r="T162"/>
      <c r="U162"/>
      <c r="V162"/>
      <c r="W162"/>
      <c r="X162"/>
      <c r="Y162"/>
      <c r="Z162"/>
      <c r="AA162"/>
      <c r="AB162"/>
      <c r="AC162"/>
      <c r="AD162" s="88"/>
      <c r="AE162"/>
      <c r="AF162"/>
      <c r="AG162"/>
      <c r="AH162"/>
      <c r="AI162"/>
      <c r="AJ162"/>
      <c r="AK162"/>
      <c r="AL162"/>
      <c r="AM162"/>
    </row>
    <row r="163" spans="1:39" ht="11.1" customHeight="1" x14ac:dyDescent="0.25">
      <c r="A163" s="16">
        <f>D146*E147*0.3</f>
        <v>0</v>
      </c>
      <c r="B163" s="17" t="s">
        <v>31</v>
      </c>
      <c r="C163" s="24">
        <f>C151</f>
        <v>65</v>
      </c>
      <c r="D163" s="19" t="s">
        <v>66</v>
      </c>
      <c r="E163" s="15">
        <f>E151*C162</f>
        <v>1137.5</v>
      </c>
      <c r="F163" s="19" t="s">
        <v>6</v>
      </c>
      <c r="G163" s="15"/>
      <c r="H163" s="15"/>
      <c r="I163" s="20">
        <f>A163*C163*E163</f>
        <v>0</v>
      </c>
      <c r="J163"/>
      <c r="K163" s="16">
        <f>N146*O147*0.3</f>
        <v>0</v>
      </c>
      <c r="L163" s="17" t="s">
        <v>31</v>
      </c>
      <c r="M163" s="24">
        <f>M151</f>
        <v>65</v>
      </c>
      <c r="N163" s="19" t="s">
        <v>66</v>
      </c>
      <c r="O163" s="15">
        <f>O151*M162</f>
        <v>1202.5</v>
      </c>
      <c r="P163" s="19" t="s">
        <v>6</v>
      </c>
      <c r="Q163" s="15"/>
      <c r="R163" s="15"/>
      <c r="S163" s="20">
        <f>K163*M163*O163</f>
        <v>0</v>
      </c>
      <c r="T163"/>
      <c r="U163"/>
      <c r="V163"/>
      <c r="W163"/>
      <c r="X163"/>
      <c r="Y163"/>
      <c r="Z163"/>
      <c r="AA163"/>
      <c r="AB163"/>
      <c r="AC163"/>
      <c r="AD163" s="88"/>
      <c r="AE163"/>
      <c r="AF163"/>
      <c r="AG163"/>
      <c r="AH163"/>
      <c r="AI163"/>
      <c r="AJ163"/>
      <c r="AK163"/>
      <c r="AL163"/>
      <c r="AM163"/>
    </row>
    <row r="164" spans="1:39" ht="11.1" customHeight="1" x14ac:dyDescent="0.25">
      <c r="A164" s="16">
        <f>D146*E147*0.5</f>
        <v>0</v>
      </c>
      <c r="B164" s="17" t="s">
        <v>64</v>
      </c>
      <c r="C164" s="24">
        <f>C152</f>
        <v>75</v>
      </c>
      <c r="D164" s="19" t="s">
        <v>66</v>
      </c>
      <c r="E164" s="15">
        <f>E152*C162</f>
        <v>1235</v>
      </c>
      <c r="F164" s="19" t="s">
        <v>6</v>
      </c>
      <c r="G164" s="15"/>
      <c r="H164" s="15"/>
      <c r="I164" s="20">
        <f>A164*C164*E164</f>
        <v>0</v>
      </c>
      <c r="J164"/>
      <c r="K164" s="16">
        <f>N146*O147*0.5</f>
        <v>0</v>
      </c>
      <c r="L164" s="17" t="s">
        <v>64</v>
      </c>
      <c r="M164" s="24">
        <f>M152</f>
        <v>75</v>
      </c>
      <c r="N164" s="19" t="s">
        <v>66</v>
      </c>
      <c r="O164" s="15">
        <f>O152*M162</f>
        <v>1462.5</v>
      </c>
      <c r="P164" s="19" t="s">
        <v>6</v>
      </c>
      <c r="Q164" s="15"/>
      <c r="R164" s="15"/>
      <c r="S164" s="20">
        <f>K164*M164*O164</f>
        <v>0</v>
      </c>
      <c r="T164"/>
      <c r="U164"/>
      <c r="V164"/>
      <c r="W164"/>
      <c r="X164"/>
      <c r="Y164"/>
      <c r="Z164"/>
      <c r="AA164"/>
      <c r="AB164"/>
      <c r="AC164"/>
      <c r="AD164" s="88"/>
      <c r="AE164"/>
      <c r="AF164"/>
      <c r="AG164"/>
      <c r="AH164"/>
      <c r="AI164"/>
      <c r="AJ164"/>
      <c r="AK164"/>
      <c r="AL164"/>
      <c r="AM164"/>
    </row>
    <row r="165" spans="1:39" ht="11.1" customHeight="1" x14ac:dyDescent="0.25">
      <c r="A165" s="16">
        <f>D146*E147*0.2</f>
        <v>0</v>
      </c>
      <c r="B165" s="17" t="s">
        <v>65</v>
      </c>
      <c r="C165" s="24">
        <f>C153</f>
        <v>90</v>
      </c>
      <c r="D165" s="19" t="s">
        <v>66</v>
      </c>
      <c r="E165" s="15">
        <f>E153*C162</f>
        <v>1202.5</v>
      </c>
      <c r="F165" s="19" t="s">
        <v>6</v>
      </c>
      <c r="G165" s="15"/>
      <c r="H165" s="15"/>
      <c r="I165" s="20">
        <f>A165*C165*E165</f>
        <v>0</v>
      </c>
      <c r="J165"/>
      <c r="K165" s="16">
        <f>N146*O147*0.2</f>
        <v>0</v>
      </c>
      <c r="L165" s="17" t="s">
        <v>65</v>
      </c>
      <c r="M165" s="24">
        <f>M153</f>
        <v>90</v>
      </c>
      <c r="N165" s="19" t="s">
        <v>66</v>
      </c>
      <c r="O165" s="15">
        <f>O153*M162</f>
        <v>1430</v>
      </c>
      <c r="P165" s="19" t="s">
        <v>6</v>
      </c>
      <c r="Q165" s="15"/>
      <c r="R165" s="15"/>
      <c r="S165" s="20">
        <f>K165*M165*O165</f>
        <v>0</v>
      </c>
      <c r="T165"/>
      <c r="U165"/>
      <c r="V165"/>
      <c r="W165"/>
      <c r="X165"/>
      <c r="Y165"/>
      <c r="Z165"/>
      <c r="AA165"/>
      <c r="AB165"/>
      <c r="AC165"/>
      <c r="AD165" s="88"/>
      <c r="AE165"/>
      <c r="AF165"/>
      <c r="AG165"/>
      <c r="AH165"/>
      <c r="AI165"/>
      <c r="AJ165"/>
      <c r="AK165"/>
      <c r="AL165"/>
      <c r="AM165"/>
    </row>
    <row r="166" spans="1:39" ht="11.1" customHeight="1" x14ac:dyDescent="0.25">
      <c r="A166" s="25"/>
      <c r="B166" s="13"/>
      <c r="C166" s="26"/>
      <c r="D166" s="21"/>
      <c r="E166" s="13"/>
      <c r="F166" s="21"/>
      <c r="G166" s="13"/>
      <c r="H166" s="13"/>
      <c r="I166" s="27"/>
      <c r="J166"/>
      <c r="K166" s="25"/>
      <c r="L166" s="13"/>
      <c r="M166" s="26"/>
      <c r="N166" s="21"/>
      <c r="O166" s="13"/>
      <c r="P166" s="21"/>
      <c r="Q166" s="13"/>
      <c r="R166" s="13"/>
      <c r="S166" s="27"/>
      <c r="T166"/>
      <c r="U166"/>
      <c r="V166"/>
      <c r="W166"/>
      <c r="X166"/>
      <c r="Y166"/>
      <c r="Z166"/>
      <c r="AA166"/>
      <c r="AB166"/>
      <c r="AC166"/>
      <c r="AD166" s="88"/>
      <c r="AE166"/>
      <c r="AF166"/>
      <c r="AG166"/>
      <c r="AH166"/>
      <c r="AI166"/>
      <c r="AJ166"/>
      <c r="AK166"/>
      <c r="AL166"/>
      <c r="AM166"/>
    </row>
    <row r="167" spans="1:39" ht="11.1" customHeight="1" x14ac:dyDescent="0.25">
      <c r="A167" s="6" t="str">
        <f>Assumptions!$F$12</f>
        <v>Afford/Social Rent</v>
      </c>
      <c r="B167" s="6"/>
      <c r="C167" s="9">
        <f>Assumptions!$F$18</f>
        <v>0.48</v>
      </c>
      <c r="D167" s="19" t="s">
        <v>63</v>
      </c>
      <c r="E167" s="15"/>
      <c r="F167" s="19"/>
      <c r="G167" s="15"/>
      <c r="H167" s="15"/>
      <c r="I167" s="23"/>
      <c r="J167"/>
      <c r="K167" s="6" t="str">
        <f>Assumptions!$F$12</f>
        <v>Afford/Social Rent</v>
      </c>
      <c r="L167" s="6"/>
      <c r="M167" s="9">
        <f>Assumptions!$F$18</f>
        <v>0.48</v>
      </c>
      <c r="N167" s="19" t="s">
        <v>63</v>
      </c>
      <c r="O167" s="15"/>
      <c r="P167" s="19"/>
      <c r="Q167" s="15"/>
      <c r="R167" s="15"/>
      <c r="S167" s="23"/>
      <c r="T167"/>
      <c r="U167"/>
      <c r="V167"/>
      <c r="W167"/>
      <c r="X167"/>
      <c r="Y167"/>
      <c r="Z167"/>
      <c r="AA167"/>
      <c r="AB167"/>
      <c r="AC167"/>
      <c r="AD167" s="88"/>
      <c r="AE167"/>
      <c r="AF167"/>
      <c r="AG167"/>
      <c r="AH167"/>
      <c r="AI167"/>
      <c r="AJ167"/>
      <c r="AK167"/>
      <c r="AL167"/>
      <c r="AM167"/>
    </row>
    <row r="168" spans="1:39" ht="11.1" customHeight="1" x14ac:dyDescent="0.25">
      <c r="A168" s="16">
        <f>D146*G147*0.3</f>
        <v>0</v>
      </c>
      <c r="B168" s="17" t="s">
        <v>31</v>
      </c>
      <c r="C168" s="24">
        <f>C151</f>
        <v>65</v>
      </c>
      <c r="D168" s="19" t="s">
        <v>66</v>
      </c>
      <c r="E168" s="15">
        <f>E151*C167</f>
        <v>840</v>
      </c>
      <c r="F168" s="19" t="s">
        <v>6</v>
      </c>
      <c r="G168" s="15"/>
      <c r="H168" s="15"/>
      <c r="I168" s="20">
        <f>A168*C168*E168</f>
        <v>0</v>
      </c>
      <c r="J168"/>
      <c r="K168" s="16">
        <f>N146*Q147*0.3</f>
        <v>0</v>
      </c>
      <c r="L168" s="17" t="s">
        <v>31</v>
      </c>
      <c r="M168" s="24">
        <f>M151</f>
        <v>65</v>
      </c>
      <c r="N168" s="19" t="s">
        <v>66</v>
      </c>
      <c r="O168" s="15">
        <f>O151*M167</f>
        <v>888</v>
      </c>
      <c r="P168" s="19" t="s">
        <v>6</v>
      </c>
      <c r="Q168" s="15"/>
      <c r="R168" s="15"/>
      <c r="S168" s="20">
        <f>K168*M168*O168</f>
        <v>0</v>
      </c>
      <c r="T168"/>
      <c r="U168"/>
      <c r="V168"/>
      <c r="W168"/>
      <c r="X168"/>
      <c r="Y168"/>
      <c r="Z168"/>
      <c r="AA168"/>
      <c r="AB168"/>
      <c r="AC168"/>
      <c r="AD168" s="88"/>
      <c r="AE168"/>
      <c r="AF168"/>
      <c r="AG168"/>
      <c r="AH168"/>
      <c r="AI168"/>
      <c r="AJ168"/>
      <c r="AK168"/>
      <c r="AL168"/>
      <c r="AM168"/>
    </row>
    <row r="169" spans="1:39" ht="11.1" customHeight="1" x14ac:dyDescent="0.25">
      <c r="A169" s="16">
        <f>D146*G147*0.5</f>
        <v>0</v>
      </c>
      <c r="B169" s="17" t="s">
        <v>64</v>
      </c>
      <c r="C169" s="24">
        <f>C152</f>
        <v>75</v>
      </c>
      <c r="D169" s="19" t="s">
        <v>66</v>
      </c>
      <c r="E169" s="15">
        <f>E152*C167</f>
        <v>912</v>
      </c>
      <c r="F169" s="19" t="s">
        <v>6</v>
      </c>
      <c r="G169" s="15"/>
      <c r="H169" s="15"/>
      <c r="I169" s="20">
        <f>A169*C169*E169</f>
        <v>0</v>
      </c>
      <c r="J169"/>
      <c r="K169" s="16">
        <f>N146*Q147*0.5</f>
        <v>0</v>
      </c>
      <c r="L169" s="17" t="s">
        <v>64</v>
      </c>
      <c r="M169" s="24">
        <f>M152</f>
        <v>75</v>
      </c>
      <c r="N169" s="19" t="s">
        <v>66</v>
      </c>
      <c r="O169" s="15">
        <f>O152*M167</f>
        <v>1080</v>
      </c>
      <c r="P169" s="19" t="s">
        <v>6</v>
      </c>
      <c r="Q169" s="15"/>
      <c r="R169" s="15"/>
      <c r="S169" s="20">
        <f>K169*M169*O169</f>
        <v>0</v>
      </c>
      <c r="T169"/>
      <c r="U169"/>
      <c r="V169"/>
      <c r="W169"/>
      <c r="X169"/>
      <c r="Y169"/>
      <c r="Z169"/>
      <c r="AA169"/>
      <c r="AB169"/>
      <c r="AC169"/>
      <c r="AD169" s="88"/>
      <c r="AE169"/>
      <c r="AF169"/>
      <c r="AG169"/>
      <c r="AH169"/>
      <c r="AI169"/>
      <c r="AJ169"/>
      <c r="AK169"/>
      <c r="AL169"/>
      <c r="AM169"/>
    </row>
    <row r="170" spans="1:39" ht="11.1" customHeight="1" x14ac:dyDescent="0.25">
      <c r="A170" s="16">
        <f>D146*G147*0.2</f>
        <v>0</v>
      </c>
      <c r="B170" s="17" t="s">
        <v>65</v>
      </c>
      <c r="C170" s="24">
        <f>C153</f>
        <v>90</v>
      </c>
      <c r="D170" s="19" t="s">
        <v>66</v>
      </c>
      <c r="E170" s="15">
        <f>E153*C167</f>
        <v>888</v>
      </c>
      <c r="F170" s="19" t="s">
        <v>6</v>
      </c>
      <c r="G170" s="15"/>
      <c r="H170" s="15"/>
      <c r="I170" s="20">
        <f>A170*C170*E170</f>
        <v>0</v>
      </c>
      <c r="J170"/>
      <c r="K170" s="16">
        <f>N146*Q147*0.2</f>
        <v>0</v>
      </c>
      <c r="L170" s="17" t="s">
        <v>65</v>
      </c>
      <c r="M170" s="24">
        <f>M153</f>
        <v>90</v>
      </c>
      <c r="N170" s="19" t="s">
        <v>66</v>
      </c>
      <c r="O170" s="15">
        <f>O153*M167</f>
        <v>1056</v>
      </c>
      <c r="P170" s="19" t="s">
        <v>6</v>
      </c>
      <c r="Q170" s="15"/>
      <c r="R170" s="15"/>
      <c r="S170" s="20">
        <f>K170*M170*O170</f>
        <v>0</v>
      </c>
      <c r="T170"/>
      <c r="U170"/>
      <c r="V170"/>
      <c r="W170"/>
      <c r="X170"/>
      <c r="Y170"/>
      <c r="Z170"/>
      <c r="AA170"/>
      <c r="AB170"/>
      <c r="AC170"/>
      <c r="AD170" s="88"/>
      <c r="AE170"/>
      <c r="AF170"/>
      <c r="AG170"/>
      <c r="AH170"/>
      <c r="AI170"/>
      <c r="AJ170"/>
      <c r="AK170"/>
      <c r="AL170"/>
      <c r="AM170"/>
    </row>
    <row r="171" spans="1:39" ht="11.1" customHeight="1" x14ac:dyDescent="0.25">
      <c r="A171" s="28">
        <f>SUM(A151:A170)</f>
        <v>350</v>
      </c>
      <c r="B171" s="21" t="s">
        <v>67</v>
      </c>
      <c r="C171" s="13"/>
      <c r="D171" s="13"/>
      <c r="E171" s="13"/>
      <c r="F171" s="13"/>
      <c r="G171" s="13"/>
      <c r="H171" s="13"/>
      <c r="I171" s="22"/>
      <c r="J171"/>
      <c r="K171" s="28">
        <f>SUM(K151:K170)</f>
        <v>350</v>
      </c>
      <c r="L171" s="21" t="s">
        <v>67</v>
      </c>
      <c r="M171" s="13"/>
      <c r="N171" s="13"/>
      <c r="O171" s="13"/>
      <c r="P171" s="13"/>
      <c r="Q171" s="13"/>
      <c r="R171" s="13"/>
      <c r="S171" s="22"/>
      <c r="T171"/>
      <c r="U171"/>
      <c r="V171"/>
      <c r="W171"/>
      <c r="X171"/>
      <c r="Y171"/>
      <c r="Z171"/>
      <c r="AA171"/>
      <c r="AB171"/>
      <c r="AC171"/>
      <c r="AD171" s="88"/>
      <c r="AE171"/>
      <c r="AF171"/>
      <c r="AG171"/>
      <c r="AH171"/>
      <c r="AI171"/>
      <c r="AJ171"/>
      <c r="AK171"/>
      <c r="AL171"/>
      <c r="AM171"/>
    </row>
    <row r="172" spans="1:39" ht="11.1" customHeight="1" x14ac:dyDescent="0.25">
      <c r="A172" s="12" t="s">
        <v>4</v>
      </c>
      <c r="B172" s="13"/>
      <c r="C172" s="13"/>
      <c r="D172" s="13"/>
      <c r="E172" s="13"/>
      <c r="F172" s="13"/>
      <c r="G172" s="13"/>
      <c r="H172" s="13"/>
      <c r="I172" s="29">
        <f>SUM(I151:I170)</f>
        <v>67507500</v>
      </c>
      <c r="J172"/>
      <c r="K172" s="12" t="s">
        <v>4</v>
      </c>
      <c r="L172" s="13"/>
      <c r="M172" s="13"/>
      <c r="N172" s="13"/>
      <c r="O172" s="13"/>
      <c r="P172" s="13"/>
      <c r="Q172" s="13"/>
      <c r="R172" s="13"/>
      <c r="S172" s="29">
        <f>SUM(S151:S170)</f>
        <v>80265000</v>
      </c>
      <c r="T172"/>
      <c r="U172"/>
      <c r="V172"/>
      <c r="W172"/>
      <c r="X172"/>
      <c r="Y172"/>
      <c r="Z172"/>
      <c r="AA172"/>
      <c r="AB172"/>
      <c r="AC172"/>
      <c r="AD172" s="88"/>
      <c r="AE172"/>
      <c r="AF172"/>
      <c r="AG172"/>
      <c r="AH172"/>
      <c r="AI172"/>
      <c r="AJ172"/>
      <c r="AK172"/>
      <c r="AL172"/>
      <c r="AM172"/>
    </row>
    <row r="173" spans="1:39" ht="11.1" customHeight="1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 s="88"/>
      <c r="AE173"/>
      <c r="AF173"/>
      <c r="AG173"/>
      <c r="AH173"/>
      <c r="AI173"/>
      <c r="AJ173"/>
      <c r="AK173"/>
      <c r="AL173"/>
      <c r="AM173"/>
    </row>
    <row r="174" spans="1:39" ht="11.1" customHeight="1" x14ac:dyDescent="0.25">
      <c r="A174" s="12" t="s">
        <v>8</v>
      </c>
      <c r="B174" s="13"/>
      <c r="C174" s="13"/>
      <c r="D174" s="13"/>
      <c r="E174" s="13"/>
      <c r="F174" s="13"/>
      <c r="G174" s="13"/>
      <c r="H174" s="13"/>
      <c r="I174" s="27"/>
      <c r="J174"/>
      <c r="K174" s="12" t="s">
        <v>8</v>
      </c>
      <c r="L174" s="13"/>
      <c r="M174" s="13"/>
      <c r="N174" s="13"/>
      <c r="O174" s="13"/>
      <c r="P174" s="13"/>
      <c r="Q174" s="13"/>
      <c r="R174" s="13"/>
      <c r="S174" s="27"/>
      <c r="T174"/>
      <c r="U174"/>
      <c r="V174"/>
      <c r="W174"/>
      <c r="X174"/>
      <c r="Y174"/>
      <c r="Z174"/>
      <c r="AA174"/>
      <c r="AB174"/>
      <c r="AC174"/>
      <c r="AD174" s="88"/>
      <c r="AE174"/>
      <c r="AF174"/>
      <c r="AG174"/>
      <c r="AH174"/>
      <c r="AI174"/>
      <c r="AJ174"/>
      <c r="AK174"/>
      <c r="AL174"/>
      <c r="AM174"/>
    </row>
    <row r="175" spans="1:39" ht="11.1" customHeight="1" x14ac:dyDescent="0.25">
      <c r="A175" s="5"/>
      <c r="B175" s="17"/>
      <c r="C175" s="30"/>
      <c r="D175" s="19"/>
      <c r="E175" s="7"/>
      <c r="F175" s="19"/>
      <c r="G175" s="15"/>
      <c r="H175" s="15"/>
      <c r="I175" s="20"/>
      <c r="J175"/>
      <c r="K175" s="5"/>
      <c r="L175" s="17"/>
      <c r="M175" s="30"/>
      <c r="N175" s="19"/>
      <c r="O175" s="7"/>
      <c r="P175" s="19"/>
      <c r="Q175" s="15"/>
      <c r="R175" s="15"/>
      <c r="S175" s="20"/>
      <c r="T175"/>
      <c r="U175"/>
      <c r="V175"/>
      <c r="W175"/>
      <c r="X175"/>
      <c r="Y175"/>
      <c r="Z175"/>
      <c r="AA175"/>
      <c r="AB175"/>
      <c r="AC175"/>
      <c r="AD175" s="88"/>
      <c r="AE175"/>
      <c r="AF175"/>
      <c r="AG175"/>
      <c r="AH175"/>
      <c r="AI175"/>
      <c r="AJ175"/>
      <c r="AK175"/>
      <c r="AL175"/>
      <c r="AM175"/>
    </row>
    <row r="176" spans="1:39" ht="11.1" customHeight="1" x14ac:dyDescent="0.25">
      <c r="A176" s="6"/>
      <c r="B176" s="17"/>
      <c r="C176" s="30"/>
      <c r="D176" s="19"/>
      <c r="E176" s="7"/>
      <c r="F176" s="19"/>
      <c r="G176" s="15"/>
      <c r="H176" s="15"/>
      <c r="I176" s="20"/>
      <c r="J176"/>
      <c r="K176" s="6"/>
      <c r="L176" s="17"/>
      <c r="M176" s="30"/>
      <c r="N176" s="19"/>
      <c r="O176" s="7"/>
      <c r="P176" s="19"/>
      <c r="Q176" s="15"/>
      <c r="R176" s="15"/>
      <c r="S176" s="20"/>
      <c r="T176"/>
      <c r="U176"/>
      <c r="V176"/>
      <c r="W176"/>
      <c r="X176"/>
      <c r="Y176"/>
      <c r="Z176"/>
      <c r="AA176"/>
      <c r="AB176"/>
      <c r="AC176"/>
      <c r="AD176" s="88"/>
      <c r="AE176"/>
      <c r="AF176"/>
      <c r="AG176"/>
      <c r="AH176"/>
      <c r="AI176"/>
      <c r="AJ176"/>
      <c r="AK176"/>
      <c r="AL176"/>
      <c r="AM176"/>
    </row>
    <row r="177" spans="1:39" ht="11.1" customHeight="1" x14ac:dyDescent="0.25">
      <c r="A177" s="6"/>
      <c r="B177" s="17"/>
      <c r="C177" s="30"/>
      <c r="D177" s="19"/>
      <c r="E177" s="7"/>
      <c r="F177" s="19"/>
      <c r="G177" s="15"/>
      <c r="H177" s="15"/>
      <c r="I177" s="20"/>
      <c r="J177"/>
      <c r="K177" s="6"/>
      <c r="L177" s="17"/>
      <c r="M177" s="30"/>
      <c r="N177" s="19"/>
      <c r="O177" s="7"/>
      <c r="P177" s="19"/>
      <c r="Q177" s="15"/>
      <c r="R177" s="15"/>
      <c r="S177" s="20"/>
      <c r="T177"/>
      <c r="U177"/>
      <c r="V177"/>
      <c r="W177"/>
      <c r="X177"/>
      <c r="Y177"/>
      <c r="Z177"/>
      <c r="AA177"/>
      <c r="AB177"/>
      <c r="AC177"/>
      <c r="AD177" s="88"/>
      <c r="AE177"/>
      <c r="AF177"/>
      <c r="AG177"/>
      <c r="AH177"/>
      <c r="AI177"/>
      <c r="AJ177"/>
      <c r="AK177"/>
      <c r="AL177"/>
      <c r="AM177"/>
    </row>
    <row r="178" spans="1:39" ht="11.1" customHeight="1" x14ac:dyDescent="0.25">
      <c r="A178" s="6"/>
      <c r="B178" s="17"/>
      <c r="C178" s="30"/>
      <c r="D178" s="19"/>
      <c r="E178" s="7"/>
      <c r="F178" s="19"/>
      <c r="G178" s="15"/>
      <c r="H178" s="15"/>
      <c r="I178" s="20"/>
      <c r="J178"/>
      <c r="K178" s="6"/>
      <c r="L178" s="17"/>
      <c r="M178" s="30"/>
      <c r="N178" s="19"/>
      <c r="O178" s="7"/>
      <c r="P178" s="19"/>
      <c r="Q178" s="15"/>
      <c r="R178" s="15"/>
      <c r="S178" s="20"/>
      <c r="T178"/>
      <c r="U178"/>
      <c r="V178"/>
      <c r="W178"/>
      <c r="X178"/>
      <c r="Y178"/>
      <c r="Z178"/>
      <c r="AA178"/>
      <c r="AB178"/>
      <c r="AC178"/>
      <c r="AD178" s="88"/>
      <c r="AE178"/>
      <c r="AF178"/>
      <c r="AG178"/>
      <c r="AH178"/>
      <c r="AI178"/>
      <c r="AJ178"/>
      <c r="AK178"/>
      <c r="AL178"/>
      <c r="AM178"/>
    </row>
    <row r="179" spans="1:39" ht="11.1" customHeight="1" x14ac:dyDescent="0.25">
      <c r="A179" s="1"/>
      <c r="B179" s="17"/>
      <c r="C179" s="30"/>
      <c r="D179" s="19"/>
      <c r="E179" s="7"/>
      <c r="F179" s="19"/>
      <c r="G179" s="61"/>
      <c r="H179" s="62"/>
      <c r="I179" s="20"/>
      <c r="J179"/>
      <c r="K179" s="1"/>
      <c r="L179" s="17"/>
      <c r="M179" s="30"/>
      <c r="N179" s="19"/>
      <c r="O179" s="7"/>
      <c r="P179" s="19"/>
      <c r="Q179" s="61"/>
      <c r="R179" s="62"/>
      <c r="S179" s="20"/>
      <c r="T179"/>
      <c r="U179"/>
      <c r="V179"/>
      <c r="W179"/>
      <c r="X179"/>
      <c r="Y179"/>
      <c r="Z179"/>
      <c r="AA179"/>
      <c r="AB179"/>
      <c r="AC179"/>
      <c r="AD179" s="88"/>
      <c r="AE179"/>
      <c r="AF179"/>
      <c r="AG179"/>
      <c r="AH179"/>
      <c r="AI179"/>
      <c r="AJ179"/>
      <c r="AK179"/>
      <c r="AL179"/>
      <c r="AM179"/>
    </row>
    <row r="180" spans="1:39" ht="11.1" customHeight="1" x14ac:dyDescent="0.25">
      <c r="A180" s="6"/>
      <c r="B180" s="6"/>
      <c r="C180" s="15"/>
      <c r="D180" s="31"/>
      <c r="E180" s="32"/>
      <c r="F180" s="19"/>
      <c r="G180" s="15"/>
      <c r="H180" s="15"/>
      <c r="I180" s="20"/>
      <c r="J180"/>
      <c r="K180" s="6"/>
      <c r="L180" s="6"/>
      <c r="M180" s="15"/>
      <c r="N180" s="31"/>
      <c r="O180" s="32"/>
      <c r="P180" s="19"/>
      <c r="Q180" s="15"/>
      <c r="R180" s="15"/>
      <c r="S180" s="20"/>
      <c r="T180"/>
      <c r="U180"/>
      <c r="V180"/>
      <c r="W180"/>
      <c r="X180"/>
      <c r="Y180"/>
      <c r="Z180"/>
      <c r="AA180"/>
      <c r="AB180"/>
      <c r="AC180"/>
      <c r="AD180" s="88"/>
      <c r="AE180"/>
      <c r="AF180"/>
      <c r="AG180"/>
      <c r="AH180"/>
      <c r="AI180"/>
      <c r="AJ180"/>
      <c r="AK180"/>
      <c r="AL180"/>
      <c r="AM180"/>
    </row>
    <row r="181" spans="1:39" ht="11.1" customHeight="1" x14ac:dyDescent="0.25">
      <c r="A181" s="12" t="s">
        <v>10</v>
      </c>
      <c r="B181" s="13"/>
      <c r="C181" s="13"/>
      <c r="D181" s="21"/>
      <c r="E181" s="13"/>
      <c r="F181" s="21"/>
      <c r="G181" s="13"/>
      <c r="H181" s="13"/>
      <c r="I181" s="27"/>
      <c r="J181"/>
      <c r="K181" s="12" t="s">
        <v>10</v>
      </c>
      <c r="L181" s="13"/>
      <c r="M181" s="13"/>
      <c r="N181" s="21"/>
      <c r="O181" s="13"/>
      <c r="P181" s="21"/>
      <c r="Q181" s="13"/>
      <c r="R181" s="13"/>
      <c r="S181" s="27"/>
      <c r="T181"/>
      <c r="U181"/>
      <c r="V181"/>
      <c r="W181"/>
      <c r="X181"/>
      <c r="Y181"/>
      <c r="Z181"/>
      <c r="AA181"/>
      <c r="AB181"/>
      <c r="AC181"/>
      <c r="AD181" s="88"/>
      <c r="AE181"/>
      <c r="AF181"/>
      <c r="AG181"/>
      <c r="AH181"/>
      <c r="AI181"/>
      <c r="AJ181"/>
      <c r="AK181"/>
      <c r="AL181"/>
      <c r="AM181"/>
    </row>
    <row r="182" spans="1:39" ht="11.1" customHeight="1" x14ac:dyDescent="0.25">
      <c r="A182" s="16">
        <f>A151+A158+A163+A168</f>
        <v>0</v>
      </c>
      <c r="B182" s="17" t="s">
        <v>31</v>
      </c>
      <c r="C182" s="15">
        <f>C151</f>
        <v>65</v>
      </c>
      <c r="D182" s="19" t="s">
        <v>66</v>
      </c>
      <c r="E182" s="120">
        <f>Assumptions!$G$22*Assumptions!$D$22</f>
        <v>1759.4999999999998</v>
      </c>
      <c r="F182" s="119" t="s">
        <v>6</v>
      </c>
      <c r="G182" s="138"/>
      <c r="H182" s="119"/>
      <c r="I182" s="121">
        <f>A182*C182*E182</f>
        <v>0</v>
      </c>
      <c r="J182"/>
      <c r="K182" s="16">
        <f>K151+K158+K163+K168</f>
        <v>0</v>
      </c>
      <c r="L182" s="17" t="s">
        <v>31</v>
      </c>
      <c r="M182" s="15">
        <f>M151</f>
        <v>65</v>
      </c>
      <c r="N182" s="19" t="s">
        <v>66</v>
      </c>
      <c r="O182" s="120">
        <f>Assumptions!$G$22*Assumptions!$D$22</f>
        <v>1759.4999999999998</v>
      </c>
      <c r="P182" s="119" t="s">
        <v>6</v>
      </c>
      <c r="Q182" s="138"/>
      <c r="R182" s="119"/>
      <c r="S182" s="121">
        <f>K182*M182*O182</f>
        <v>0</v>
      </c>
      <c r="T182"/>
      <c r="U182"/>
      <c r="V182"/>
      <c r="W182"/>
      <c r="X182"/>
      <c r="Y182"/>
      <c r="Z182"/>
      <c r="AA182"/>
      <c r="AB182"/>
      <c r="AC182"/>
      <c r="AD182" s="88"/>
      <c r="AE182"/>
      <c r="AF182"/>
      <c r="AG182"/>
      <c r="AH182"/>
      <c r="AI182"/>
      <c r="AJ182"/>
      <c r="AK182"/>
      <c r="AL182"/>
      <c r="AM182"/>
    </row>
    <row r="183" spans="1:39" ht="11.1" customHeight="1" x14ac:dyDescent="0.25">
      <c r="A183" s="16">
        <f>A152+A159+A164+A169</f>
        <v>70</v>
      </c>
      <c r="B183" s="17" t="s">
        <v>74</v>
      </c>
      <c r="C183" s="15">
        <f>C152</f>
        <v>75</v>
      </c>
      <c r="D183" s="19" t="s">
        <v>66</v>
      </c>
      <c r="E183" s="7">
        <f>Assumptions!$G$23</f>
        <v>1044</v>
      </c>
      <c r="F183" s="19" t="s">
        <v>6</v>
      </c>
      <c r="G183" s="15"/>
      <c r="H183" s="15"/>
      <c r="I183" s="20">
        <f>A183*C183*E183</f>
        <v>5481000</v>
      </c>
      <c r="J183"/>
      <c r="K183" s="16">
        <f>K152+K159+K164+K169</f>
        <v>70</v>
      </c>
      <c r="L183" s="17" t="s">
        <v>74</v>
      </c>
      <c r="M183" s="15">
        <f>M152</f>
        <v>75</v>
      </c>
      <c r="N183" s="19" t="s">
        <v>66</v>
      </c>
      <c r="O183" s="7">
        <f>Assumptions!$G$23</f>
        <v>1044</v>
      </c>
      <c r="P183" s="19" t="s">
        <v>6</v>
      </c>
      <c r="Q183" s="15"/>
      <c r="R183" s="15"/>
      <c r="S183" s="20">
        <f>K183*M183*O183</f>
        <v>5481000</v>
      </c>
      <c r="T183"/>
      <c r="U183"/>
      <c r="V183"/>
      <c r="W183"/>
      <c r="X183"/>
      <c r="Y183"/>
      <c r="Z183"/>
      <c r="AA183"/>
      <c r="AB183"/>
      <c r="AC183"/>
      <c r="AD183" s="88"/>
      <c r="AE183"/>
      <c r="AF183"/>
      <c r="AG183"/>
      <c r="AH183"/>
      <c r="AI183"/>
      <c r="AJ183"/>
      <c r="AK183"/>
      <c r="AL183"/>
      <c r="AM183"/>
    </row>
    <row r="184" spans="1:39" ht="11.1" customHeight="1" x14ac:dyDescent="0.25">
      <c r="A184" s="16">
        <f>A153+A160+A165+A170</f>
        <v>105</v>
      </c>
      <c r="B184" s="17" t="s">
        <v>75</v>
      </c>
      <c r="C184" s="15">
        <f>C153</f>
        <v>90</v>
      </c>
      <c r="D184" s="19" t="s">
        <v>7</v>
      </c>
      <c r="E184" s="7">
        <f>Assumptions!$G$24</f>
        <v>1044</v>
      </c>
      <c r="F184" s="19" t="s">
        <v>6</v>
      </c>
      <c r="G184" s="15"/>
      <c r="H184" s="15"/>
      <c r="I184" s="20">
        <f>A184*C184*E184</f>
        <v>9865800</v>
      </c>
      <c r="J184"/>
      <c r="K184" s="16">
        <f>K153+K160+K165+K170</f>
        <v>105</v>
      </c>
      <c r="L184" s="17" t="s">
        <v>75</v>
      </c>
      <c r="M184" s="15">
        <f>M153</f>
        <v>90</v>
      </c>
      <c r="N184" s="19" t="s">
        <v>7</v>
      </c>
      <c r="O184" s="7">
        <f>Assumptions!$G$24</f>
        <v>1044</v>
      </c>
      <c r="P184" s="19" t="s">
        <v>6</v>
      </c>
      <c r="Q184" s="15"/>
      <c r="R184" s="15"/>
      <c r="S184" s="20">
        <f>K184*M184*O184</f>
        <v>9865800</v>
      </c>
      <c r="T184"/>
      <c r="U184"/>
      <c r="V184"/>
      <c r="W184"/>
      <c r="X184"/>
      <c r="Y184"/>
      <c r="Z184"/>
      <c r="AA184"/>
      <c r="AB184"/>
      <c r="AC184"/>
      <c r="AD184" s="88"/>
      <c r="AE184"/>
      <c r="AF184"/>
      <c r="AG184"/>
      <c r="AH184"/>
      <c r="AI184"/>
      <c r="AJ184"/>
      <c r="AK184"/>
      <c r="AL184"/>
      <c r="AM184"/>
    </row>
    <row r="185" spans="1:39" ht="11.1" customHeight="1" x14ac:dyDescent="0.25">
      <c r="A185" s="16">
        <f>A154</f>
        <v>150</v>
      </c>
      <c r="B185" s="17" t="s">
        <v>76</v>
      </c>
      <c r="C185" s="15">
        <f>C154</f>
        <v>120</v>
      </c>
      <c r="D185" s="19" t="s">
        <v>5</v>
      </c>
      <c r="E185" s="7">
        <f>Assumptions!$G$25</f>
        <v>1044</v>
      </c>
      <c r="F185" s="19" t="s">
        <v>6</v>
      </c>
      <c r="G185" s="15"/>
      <c r="H185" s="15"/>
      <c r="I185" s="20">
        <f>A185*C185*E185</f>
        <v>18792000</v>
      </c>
      <c r="J185"/>
      <c r="K185" s="16">
        <f>K154</f>
        <v>150</v>
      </c>
      <c r="L185" s="17" t="s">
        <v>76</v>
      </c>
      <c r="M185" s="15">
        <f>M154</f>
        <v>120</v>
      </c>
      <c r="N185" s="19" t="s">
        <v>5</v>
      </c>
      <c r="O185" s="7">
        <f>Assumptions!$G$25</f>
        <v>1044</v>
      </c>
      <c r="P185" s="19" t="s">
        <v>6</v>
      </c>
      <c r="Q185" s="15"/>
      <c r="R185" s="15"/>
      <c r="S185" s="20">
        <f>K185*M185*O185</f>
        <v>18792000</v>
      </c>
      <c r="T185"/>
      <c r="U185"/>
      <c r="V185"/>
      <c r="W185"/>
      <c r="X185"/>
      <c r="Y185"/>
      <c r="Z185"/>
      <c r="AA185"/>
      <c r="AB185"/>
      <c r="AC185"/>
      <c r="AD185" s="88"/>
      <c r="AE185"/>
      <c r="AF185"/>
      <c r="AG185"/>
      <c r="AH185"/>
      <c r="AI185"/>
      <c r="AJ185"/>
      <c r="AK185"/>
      <c r="AL185"/>
      <c r="AM185"/>
    </row>
    <row r="186" spans="1:39" ht="11.1" customHeight="1" x14ac:dyDescent="0.25">
      <c r="A186" s="16">
        <f>A155</f>
        <v>25</v>
      </c>
      <c r="B186" s="17" t="s">
        <v>77</v>
      </c>
      <c r="C186" s="15">
        <f>C155</f>
        <v>150</v>
      </c>
      <c r="D186" s="19" t="s">
        <v>7</v>
      </c>
      <c r="E186" s="7">
        <f>Assumptions!$G$26</f>
        <v>1044</v>
      </c>
      <c r="F186" s="19" t="s">
        <v>6</v>
      </c>
      <c r="G186" s="15"/>
      <c r="H186" s="15"/>
      <c r="I186" s="20">
        <f>A186*C186*E186</f>
        <v>3915000</v>
      </c>
      <c r="J186"/>
      <c r="K186" s="16">
        <f>K155</f>
        <v>25</v>
      </c>
      <c r="L186" s="17" t="s">
        <v>77</v>
      </c>
      <c r="M186" s="15">
        <f>M155</f>
        <v>150</v>
      </c>
      <c r="N186" s="19" t="s">
        <v>7</v>
      </c>
      <c r="O186" s="7">
        <f>Assumptions!$G$26</f>
        <v>1044</v>
      </c>
      <c r="P186" s="19" t="s">
        <v>6</v>
      </c>
      <c r="Q186" s="15"/>
      <c r="R186" s="15"/>
      <c r="S186" s="20">
        <f>K186*M186*O186</f>
        <v>3915000</v>
      </c>
      <c r="T186"/>
      <c r="U186"/>
      <c r="V186"/>
      <c r="W186"/>
      <c r="X186"/>
      <c r="Y186"/>
      <c r="Z186"/>
      <c r="AA186"/>
      <c r="AB186"/>
      <c r="AC186"/>
      <c r="AD186" s="88"/>
      <c r="AE186"/>
      <c r="AF186"/>
      <c r="AG186"/>
      <c r="AH186"/>
      <c r="AI186"/>
      <c r="AJ186"/>
      <c r="AK186"/>
      <c r="AL186"/>
      <c r="AM186"/>
    </row>
    <row r="187" spans="1:39" ht="11.1" customHeight="1" x14ac:dyDescent="0.25">
      <c r="A187" s="25">
        <f>SUM(A182:A186)</f>
        <v>350</v>
      </c>
      <c r="B187" s="13"/>
      <c r="C187" s="33">
        <f>SUM(A182*C182*G182)+(A183*C183)+(A184*C184)+(A185*C185)+(A186*C186)</f>
        <v>36450</v>
      </c>
      <c r="D187" s="21" t="s">
        <v>78</v>
      </c>
      <c r="E187" s="13"/>
      <c r="F187" s="21"/>
      <c r="G187" s="13"/>
      <c r="H187" s="13"/>
      <c r="I187" s="27"/>
      <c r="J187"/>
      <c r="K187" s="25">
        <f>SUM(K182:K186)</f>
        <v>350</v>
      </c>
      <c r="L187" s="13"/>
      <c r="M187" s="33">
        <f>SUM(K182*M182*Q182)+(K183*M183)+(K184*M184)+(K185*M185)+(K186*M186)</f>
        <v>36450</v>
      </c>
      <c r="N187" s="21" t="s">
        <v>78</v>
      </c>
      <c r="O187" s="13"/>
      <c r="P187" s="21"/>
      <c r="Q187" s="13"/>
      <c r="R187" s="13"/>
      <c r="S187" s="27"/>
      <c r="T187"/>
      <c r="U187"/>
      <c r="V187"/>
      <c r="W187"/>
      <c r="X187"/>
      <c r="Y187"/>
      <c r="Z187"/>
      <c r="AA187"/>
      <c r="AB187"/>
      <c r="AC187"/>
      <c r="AD187" s="88"/>
      <c r="AE187"/>
      <c r="AF187"/>
      <c r="AG187"/>
      <c r="AH187"/>
      <c r="AI187"/>
      <c r="AJ187"/>
      <c r="AK187"/>
      <c r="AL187"/>
      <c r="AM187"/>
    </row>
    <row r="188" spans="1:39" ht="11.1" customHeight="1" x14ac:dyDescent="0.25">
      <c r="A188" s="6"/>
      <c r="B188" s="1"/>
      <c r="C188"/>
      <c r="D188"/>
      <c r="E188" s="40"/>
      <c r="F188" s="19"/>
      <c r="G188"/>
      <c r="H188"/>
      <c r="I188" s="20"/>
      <c r="J188"/>
      <c r="K188" s="6"/>
      <c r="L188" s="1"/>
      <c r="M188"/>
      <c r="N188"/>
      <c r="O188" s="40"/>
      <c r="P188" s="19"/>
      <c r="Q188"/>
      <c r="R188"/>
      <c r="S188" s="20"/>
      <c r="T188"/>
      <c r="U188"/>
      <c r="V188"/>
      <c r="W188"/>
      <c r="X188"/>
      <c r="Y188"/>
      <c r="Z188"/>
      <c r="AA188"/>
      <c r="AB188"/>
      <c r="AC188"/>
      <c r="AD188" s="88"/>
      <c r="AE188"/>
      <c r="AF188"/>
      <c r="AG188"/>
      <c r="AH188"/>
      <c r="AI188"/>
      <c r="AJ188"/>
      <c r="AK188"/>
      <c r="AL188"/>
      <c r="AM188"/>
    </row>
    <row r="189" spans="1:39" ht="11.1" customHeight="1" x14ac:dyDescent="0.25">
      <c r="A189" s="6" t="s">
        <v>87</v>
      </c>
      <c r="B189" s="6"/>
      <c r="C189" s="15"/>
      <c r="D189" s="15"/>
      <c r="E189" s="42">
        <f>Assumptions!$E$41</f>
        <v>0.08</v>
      </c>
      <c r="F189" s="19" t="s">
        <v>13</v>
      </c>
      <c r="G189" s="15"/>
      <c r="H189" s="15"/>
      <c r="I189" s="20">
        <f>SUM(I182:I186)*E189</f>
        <v>3044304</v>
      </c>
      <c r="J189"/>
      <c r="K189" s="6" t="s">
        <v>87</v>
      </c>
      <c r="L189" s="6"/>
      <c r="M189" s="15"/>
      <c r="N189" s="15"/>
      <c r="O189" s="42">
        <f>Assumptions!$E$41</f>
        <v>0.08</v>
      </c>
      <c r="P189" s="19" t="s">
        <v>13</v>
      </c>
      <c r="Q189" s="15"/>
      <c r="R189" s="15"/>
      <c r="S189" s="20">
        <f>SUM(S182:S186)*O189</f>
        <v>3044304</v>
      </c>
      <c r="T189"/>
      <c r="U189"/>
      <c r="V189"/>
      <c r="W189"/>
      <c r="X189"/>
      <c r="Y189"/>
      <c r="Z189"/>
      <c r="AA189"/>
      <c r="AB189"/>
      <c r="AC189"/>
      <c r="AD189" s="88"/>
      <c r="AE189"/>
      <c r="AF189"/>
      <c r="AG189"/>
      <c r="AH189"/>
      <c r="AI189"/>
      <c r="AJ189"/>
      <c r="AK189"/>
      <c r="AL189"/>
      <c r="AM189"/>
    </row>
    <row r="190" spans="1:39" ht="11.1" customHeight="1" x14ac:dyDescent="0.25">
      <c r="A190" s="6" t="s">
        <v>14</v>
      </c>
      <c r="B190" s="6"/>
      <c r="C190" s="15"/>
      <c r="D190" s="15"/>
      <c r="E190" s="42">
        <f>Assumptions!$E$42</f>
        <v>5.0000000000000001E-3</v>
      </c>
      <c r="F190" s="19" t="s">
        <v>15</v>
      </c>
      <c r="G190" s="15"/>
      <c r="H190" s="15"/>
      <c r="I190" s="20">
        <f>I172*E190</f>
        <v>337537.5</v>
      </c>
      <c r="J190"/>
      <c r="K190" s="6" t="s">
        <v>14</v>
      </c>
      <c r="L190" s="6"/>
      <c r="M190" s="15"/>
      <c r="N190" s="15"/>
      <c r="O190" s="42">
        <f>Assumptions!$E$42</f>
        <v>5.0000000000000001E-3</v>
      </c>
      <c r="P190" s="19" t="s">
        <v>15</v>
      </c>
      <c r="Q190" s="15"/>
      <c r="R190" s="15"/>
      <c r="S190" s="20">
        <f>S172*O190</f>
        <v>401325</v>
      </c>
      <c r="T190"/>
      <c r="U190"/>
      <c r="V190"/>
      <c r="W190"/>
      <c r="X190"/>
      <c r="Y190"/>
      <c r="Z190"/>
      <c r="AA190"/>
      <c r="AB190"/>
      <c r="AC190"/>
      <c r="AD190" s="88"/>
      <c r="AE190"/>
      <c r="AF190"/>
      <c r="AG190"/>
      <c r="AH190"/>
      <c r="AI190"/>
      <c r="AJ190"/>
      <c r="AK190"/>
      <c r="AL190"/>
      <c r="AM190"/>
    </row>
    <row r="191" spans="1:39" ht="11.1" customHeight="1" x14ac:dyDescent="0.25">
      <c r="A191" s="6" t="s">
        <v>16</v>
      </c>
      <c r="B191" s="6"/>
      <c r="C191" s="15"/>
      <c r="D191" s="15"/>
      <c r="E191" s="42">
        <f>Assumptions!$E$43</f>
        <v>1.0999999999999999E-2</v>
      </c>
      <c r="F191" s="19" t="s">
        <v>13</v>
      </c>
      <c r="G191" s="15"/>
      <c r="H191" s="15"/>
      <c r="I191" s="20">
        <f>SUM(I182:I186)*E191</f>
        <v>418591.8</v>
      </c>
      <c r="J191"/>
      <c r="K191" s="6" t="s">
        <v>16</v>
      </c>
      <c r="L191" s="6"/>
      <c r="M191" s="15"/>
      <c r="N191" s="15"/>
      <c r="O191" s="42">
        <f>Assumptions!$E$43</f>
        <v>1.0999999999999999E-2</v>
      </c>
      <c r="P191" s="19" t="s">
        <v>13</v>
      </c>
      <c r="Q191" s="15"/>
      <c r="R191" s="15"/>
      <c r="S191" s="20">
        <f>SUM(S182:S186)*O191</f>
        <v>418591.8</v>
      </c>
      <c r="T191"/>
      <c r="U191"/>
      <c r="V191"/>
      <c r="W191"/>
      <c r="X191"/>
      <c r="Y191"/>
      <c r="Z191"/>
      <c r="AA191"/>
      <c r="AB191"/>
      <c r="AC191"/>
      <c r="AD191" s="88"/>
      <c r="AE191"/>
      <c r="AF191"/>
      <c r="AG191"/>
      <c r="AH191"/>
      <c r="AI191"/>
      <c r="AJ191"/>
      <c r="AK191"/>
      <c r="AL191"/>
      <c r="AM191"/>
    </row>
    <row r="192" spans="1:39" ht="11.1" customHeight="1" x14ac:dyDescent="0.25">
      <c r="A192" s="6" t="s">
        <v>17</v>
      </c>
      <c r="B192" s="6"/>
      <c r="C192" s="15"/>
      <c r="D192" s="15"/>
      <c r="E192" s="42">
        <f>Assumptions!$E$44</f>
        <v>0.02</v>
      </c>
      <c r="F192" s="19" t="s">
        <v>45</v>
      </c>
      <c r="G192" s="15"/>
      <c r="H192" s="15"/>
      <c r="I192" s="20">
        <f>SUM(I151:I155)*E192</f>
        <v>1350150</v>
      </c>
      <c r="J192"/>
      <c r="K192" s="6" t="s">
        <v>17</v>
      </c>
      <c r="L192" s="6"/>
      <c r="M192" s="15"/>
      <c r="N192" s="15"/>
      <c r="O192" s="42">
        <f>Assumptions!$E$44</f>
        <v>0.02</v>
      </c>
      <c r="P192" s="19" t="s">
        <v>45</v>
      </c>
      <c r="Q192" s="15"/>
      <c r="R192" s="15"/>
      <c r="S192" s="20">
        <f>SUM(S151:S155)*O192</f>
        <v>1605300</v>
      </c>
      <c r="T192"/>
      <c r="U192"/>
      <c r="V192"/>
      <c r="W192"/>
      <c r="X192"/>
      <c r="Y192"/>
      <c r="Z192"/>
      <c r="AA192"/>
      <c r="AB192"/>
      <c r="AC192"/>
      <c r="AD192" s="88"/>
      <c r="AE192"/>
      <c r="AF192"/>
      <c r="AG192"/>
      <c r="AH192"/>
      <c r="AI192"/>
      <c r="AJ192"/>
      <c r="AK192"/>
      <c r="AL192"/>
      <c r="AM192"/>
    </row>
    <row r="193" spans="1:39" ht="11.1" customHeight="1" x14ac:dyDescent="0.25">
      <c r="A193" s="6" t="s">
        <v>18</v>
      </c>
      <c r="B193" s="6"/>
      <c r="C193" s="34"/>
      <c r="D193" s="15"/>
      <c r="E193" s="42">
        <f>Assumptions!$E$45</f>
        <v>0.05</v>
      </c>
      <c r="F193" s="19" t="s">
        <v>13</v>
      </c>
      <c r="G193" s="15"/>
      <c r="H193" s="15"/>
      <c r="I193" s="20">
        <f>SUM(I182:I188)*E193</f>
        <v>1902690</v>
      </c>
      <c r="J193"/>
      <c r="K193" s="6" t="s">
        <v>18</v>
      </c>
      <c r="L193" s="6"/>
      <c r="M193" s="34"/>
      <c r="N193" s="15"/>
      <c r="O193" s="42">
        <f>Assumptions!$E$45</f>
        <v>0.05</v>
      </c>
      <c r="P193" s="19" t="s">
        <v>13</v>
      </c>
      <c r="Q193" s="15"/>
      <c r="R193" s="15"/>
      <c r="S193" s="20">
        <f>SUM(S182:S188)*O193</f>
        <v>1902690</v>
      </c>
      <c r="T193"/>
      <c r="U193"/>
      <c r="V193"/>
      <c r="W193"/>
      <c r="X193"/>
      <c r="Y193"/>
      <c r="Z193"/>
      <c r="AA193"/>
      <c r="AB193"/>
      <c r="AC193"/>
      <c r="AD193" s="88"/>
      <c r="AE193"/>
      <c r="AF193"/>
      <c r="AG193"/>
      <c r="AH193"/>
      <c r="AI193"/>
      <c r="AJ193"/>
      <c r="AK193"/>
      <c r="AL193"/>
      <c r="AM193"/>
    </row>
    <row r="194" spans="1:39" ht="11.1" customHeight="1" x14ac:dyDescent="0.25">
      <c r="A194" s="6"/>
      <c r="B194" s="1"/>
      <c r="C194"/>
      <c r="D194"/>
      <c r="E194" s="43"/>
      <c r="F194" s="19"/>
      <c r="G194"/>
      <c r="H194"/>
      <c r="I194" s="23"/>
      <c r="J194"/>
      <c r="K194" s="6"/>
      <c r="L194" s="1"/>
      <c r="M194"/>
      <c r="N194"/>
      <c r="O194" s="43"/>
      <c r="P194" s="19"/>
      <c r="Q194"/>
      <c r="R194"/>
      <c r="S194" s="23"/>
      <c r="T194"/>
      <c r="U194"/>
      <c r="V194"/>
      <c r="W194"/>
      <c r="X194"/>
      <c r="Y194"/>
      <c r="Z194"/>
      <c r="AA194"/>
      <c r="AB194"/>
      <c r="AC194"/>
      <c r="AD194" s="88"/>
      <c r="AE194"/>
      <c r="AF194"/>
      <c r="AG194"/>
      <c r="AH194"/>
      <c r="AI194"/>
      <c r="AJ194"/>
      <c r="AK194"/>
      <c r="AL194"/>
      <c r="AM194"/>
    </row>
    <row r="195" spans="1:39" ht="11.1" customHeight="1" x14ac:dyDescent="0.25">
      <c r="A195" s="6" t="s">
        <v>89</v>
      </c>
      <c r="B195" s="6"/>
      <c r="C195" s="32">
        <f>Assumptions!$C$47</f>
        <v>0.05</v>
      </c>
      <c r="D195" s="41">
        <f>Assumptions!$D$47</f>
        <v>12</v>
      </c>
      <c r="E195" s="19" t="s">
        <v>21</v>
      </c>
      <c r="F195" s="15"/>
      <c r="G195" s="40">
        <f>Assumptions!$G$47</f>
        <v>6</v>
      </c>
      <c r="H195" s="19" t="s">
        <v>79</v>
      </c>
      <c r="I195" s="20">
        <f>(((SUM(I175:I180)*POWER((1+C195/12),((D195+G195)/12)*12))-SUM(I175:I180))      +           ((((SUM(I182:I194)*POWER((1+C195/12),((D195+G195)/12)*12))-SUM(I182:I194))*0.5)))</f>
        <v>1752775.4118453152</v>
      </c>
      <c r="J195"/>
      <c r="K195" s="6" t="s">
        <v>89</v>
      </c>
      <c r="L195" s="6"/>
      <c r="M195" s="32">
        <f>Assumptions!$C$47</f>
        <v>0.05</v>
      </c>
      <c r="N195" s="41">
        <f>Assumptions!$D$47</f>
        <v>12</v>
      </c>
      <c r="O195" s="19" t="s">
        <v>21</v>
      </c>
      <c r="P195" s="15"/>
      <c r="Q195" s="40">
        <f>Assumptions!$G$47</f>
        <v>6</v>
      </c>
      <c r="R195" s="19" t="s">
        <v>79</v>
      </c>
      <c r="S195" s="20">
        <f>(((SUM(S175:S180)*POWER((1+M195/12),((N195+Q195)/12)*12))-SUM(S175:S180))      +           ((((SUM(S182:S194)*POWER((1+M195/12),((N195+Q195)/12)*12))-SUM(S182:S194))*0.5)))</f>
        <v>1765168.7188594379</v>
      </c>
      <c r="T195"/>
      <c r="U195"/>
      <c r="V195"/>
      <c r="W195"/>
      <c r="X195"/>
      <c r="Y195"/>
      <c r="Z195"/>
      <c r="AA195"/>
      <c r="AB195"/>
      <c r="AC195"/>
      <c r="AD195" s="88"/>
      <c r="AE195"/>
      <c r="AF195"/>
      <c r="AG195"/>
      <c r="AH195"/>
      <c r="AI195"/>
      <c r="AJ195"/>
      <c r="AK195"/>
      <c r="AL195"/>
      <c r="AM195"/>
    </row>
    <row r="196" spans="1:39" ht="11.1" customHeight="1" x14ac:dyDescent="0.25">
      <c r="A196" s="6" t="s">
        <v>22</v>
      </c>
      <c r="B196" s="6"/>
      <c r="C196" s="32">
        <f>Assumptions!$C$48</f>
        <v>0.01</v>
      </c>
      <c r="D196" s="19" t="s">
        <v>23</v>
      </c>
      <c r="E196" s="15"/>
      <c r="F196" s="15"/>
      <c r="G196" s="15"/>
      <c r="H196" s="15"/>
      <c r="I196" s="20">
        <f>SUM(I175:I193)*C196</f>
        <v>451070.73300000001</v>
      </c>
      <c r="J196"/>
      <c r="K196" s="6" t="s">
        <v>22</v>
      </c>
      <c r="L196" s="6"/>
      <c r="M196" s="32">
        <f>Assumptions!$C$48</f>
        <v>0.01</v>
      </c>
      <c r="N196" s="19" t="s">
        <v>23</v>
      </c>
      <c r="O196" s="15"/>
      <c r="P196" s="15"/>
      <c r="Q196" s="15"/>
      <c r="R196" s="15"/>
      <c r="S196" s="20">
        <f>SUM(S175:S193)*M196</f>
        <v>454260.10800000001</v>
      </c>
      <c r="T196"/>
      <c r="U196"/>
      <c r="V196"/>
      <c r="W196"/>
      <c r="X196"/>
      <c r="Y196"/>
      <c r="Z196"/>
      <c r="AA196"/>
      <c r="AB196"/>
      <c r="AC196"/>
      <c r="AD196" s="88"/>
      <c r="AE196"/>
      <c r="AF196"/>
      <c r="AG196"/>
      <c r="AH196"/>
      <c r="AI196"/>
      <c r="AJ196"/>
      <c r="AK196"/>
      <c r="AL196"/>
      <c r="AM196"/>
    </row>
    <row r="197" spans="1:39" ht="11.1" customHeight="1" x14ac:dyDescent="0.25">
      <c r="A197" s="6" t="s">
        <v>24</v>
      </c>
      <c r="B197" s="6"/>
      <c r="C197" s="61" t="s">
        <v>104</v>
      </c>
      <c r="D197" s="32">
        <f>Assumptions!$D$49</f>
        <v>0.2</v>
      </c>
      <c r="E197" s="19" t="s">
        <v>25</v>
      </c>
      <c r="F197"/>
      <c r="G197"/>
      <c r="H197"/>
      <c r="I197" s="20">
        <f>SUM(I151:I155)*D197+SUM(I158:I170)*G197</f>
        <v>13501500</v>
      </c>
      <c r="J197"/>
      <c r="K197" s="6" t="s">
        <v>24</v>
      </c>
      <c r="L197" s="6"/>
      <c r="M197" s="61" t="s">
        <v>104</v>
      </c>
      <c r="N197" s="32">
        <f>Assumptions!$D$49</f>
        <v>0.2</v>
      </c>
      <c r="O197" s="19" t="s">
        <v>25</v>
      </c>
      <c r="P197"/>
      <c r="Q197"/>
      <c r="R197"/>
      <c r="S197" s="20">
        <f>SUM(S151:S155)*N197+SUM(S158:S170)*Q197</f>
        <v>16053000</v>
      </c>
      <c r="T197"/>
      <c r="U197"/>
      <c r="V197"/>
      <c r="W197"/>
      <c r="X197"/>
      <c r="Y197"/>
      <c r="Z197"/>
      <c r="AA197"/>
      <c r="AB197"/>
      <c r="AC197"/>
      <c r="AD197" s="88"/>
      <c r="AE197"/>
      <c r="AF197"/>
      <c r="AG197"/>
      <c r="AH197"/>
      <c r="AI197"/>
      <c r="AJ197"/>
      <c r="AK197"/>
      <c r="AL197"/>
      <c r="AM197"/>
    </row>
    <row r="198" spans="1:39" ht="11.1" customHeight="1" x14ac:dyDescent="0.25">
      <c r="A198" s="13"/>
      <c r="B198" s="13"/>
      <c r="C198" s="13"/>
      <c r="D198" s="13"/>
      <c r="E198" s="13"/>
      <c r="F198" s="13"/>
      <c r="G198" s="13"/>
      <c r="H198" s="13"/>
      <c r="I198" s="27"/>
      <c r="J198"/>
      <c r="K198" s="13"/>
      <c r="L198" s="13"/>
      <c r="M198" s="13"/>
      <c r="N198" s="13"/>
      <c r="O198" s="13"/>
      <c r="P198" s="13"/>
      <c r="Q198" s="13"/>
      <c r="R198" s="13"/>
      <c r="S198" s="27"/>
      <c r="T198"/>
      <c r="U198"/>
      <c r="V198"/>
      <c r="W198"/>
      <c r="X198"/>
      <c r="Y198"/>
      <c r="Z198"/>
      <c r="AA198"/>
      <c r="AB198"/>
      <c r="AC198"/>
      <c r="AD198" s="88"/>
      <c r="AE198"/>
      <c r="AF198"/>
      <c r="AG198"/>
      <c r="AH198"/>
      <c r="AI198"/>
      <c r="AJ198"/>
      <c r="AK198"/>
      <c r="AL198"/>
      <c r="AM198"/>
    </row>
    <row r="199" spans="1:39" ht="11.1" customHeight="1" x14ac:dyDescent="0.25">
      <c r="A199" s="12" t="s">
        <v>26</v>
      </c>
      <c r="B199" s="13"/>
      <c r="C199" s="13"/>
      <c r="D199" s="13"/>
      <c r="E199" s="13"/>
      <c r="F199" s="13"/>
      <c r="G199" s="13"/>
      <c r="H199" s="13"/>
      <c r="I199" s="29">
        <f>SUM(I175:I198)</f>
        <v>60812419.444845311</v>
      </c>
      <c r="J199"/>
      <c r="K199" s="12" t="s">
        <v>26</v>
      </c>
      <c r="L199" s="13"/>
      <c r="M199" s="13"/>
      <c r="N199" s="13"/>
      <c r="O199" s="13"/>
      <c r="P199" s="13"/>
      <c r="Q199" s="13"/>
      <c r="R199" s="13"/>
      <c r="S199" s="29">
        <f>SUM(S175:S198)</f>
        <v>63698439.626859434</v>
      </c>
      <c r="T199"/>
      <c r="U199"/>
      <c r="V199"/>
      <c r="W199"/>
      <c r="X199"/>
      <c r="Y199"/>
      <c r="Z199"/>
      <c r="AA199"/>
      <c r="AB199"/>
      <c r="AC199"/>
      <c r="AD199" s="88"/>
      <c r="AE199"/>
      <c r="AF199"/>
      <c r="AG199"/>
      <c r="AH199"/>
      <c r="AI199"/>
      <c r="AJ199"/>
      <c r="AK199"/>
      <c r="AL199"/>
      <c r="AM199"/>
    </row>
    <row r="200" spans="1:39" ht="11.1" customHeight="1" x14ac:dyDescent="0.25">
      <c r="A200" s="15"/>
      <c r="B200" s="15"/>
      <c r="C200" s="15"/>
      <c r="D200" s="15"/>
      <c r="E200" s="15"/>
      <c r="F200" s="15"/>
      <c r="G200" s="15"/>
      <c r="H200" s="15"/>
      <c r="I200" s="35"/>
      <c r="J200"/>
      <c r="K200" s="15"/>
      <c r="L200" s="15"/>
      <c r="M200" s="15"/>
      <c r="N200" s="15"/>
      <c r="O200" s="15"/>
      <c r="P200" s="15"/>
      <c r="Q200" s="15"/>
      <c r="R200" s="15"/>
      <c r="S200" s="35"/>
      <c r="T200"/>
      <c r="U200"/>
      <c r="V200"/>
      <c r="W200"/>
      <c r="X200"/>
      <c r="Y200"/>
      <c r="Z200"/>
      <c r="AA200"/>
      <c r="AB200"/>
      <c r="AC200"/>
      <c r="AD200" s="88"/>
      <c r="AE200"/>
      <c r="AF200"/>
      <c r="AG200"/>
      <c r="AH200"/>
      <c r="AI200"/>
      <c r="AJ200"/>
      <c r="AK200"/>
      <c r="AL200"/>
      <c r="AM200"/>
    </row>
    <row r="201" spans="1:39" ht="11.1" customHeight="1" x14ac:dyDescent="0.25">
      <c r="A201" s="36" t="s">
        <v>107</v>
      </c>
      <c r="B201" s="37"/>
      <c r="C201" s="37"/>
      <c r="D201" s="37"/>
      <c r="E201" s="37"/>
      <c r="F201" s="37"/>
      <c r="G201" s="37"/>
      <c r="H201" s="37"/>
      <c r="I201" s="38">
        <f>I172-I199</f>
        <v>6695080.5551546887</v>
      </c>
      <c r="J201"/>
      <c r="K201" s="36" t="s">
        <v>107</v>
      </c>
      <c r="L201" s="37"/>
      <c r="M201" s="37"/>
      <c r="N201" s="37"/>
      <c r="O201" s="37"/>
      <c r="P201" s="37"/>
      <c r="Q201" s="37"/>
      <c r="R201" s="37"/>
      <c r="S201" s="38">
        <f>S172-S199</f>
        <v>16566560.373140566</v>
      </c>
      <c r="T201"/>
      <c r="U201"/>
      <c r="V201"/>
      <c r="W201"/>
      <c r="X201"/>
      <c r="Y201"/>
      <c r="Z201"/>
      <c r="AA201"/>
      <c r="AB201"/>
      <c r="AC201"/>
      <c r="AD201" s="88"/>
      <c r="AE201"/>
      <c r="AF201"/>
      <c r="AG201"/>
      <c r="AH201"/>
      <c r="AI201"/>
      <c r="AJ201"/>
      <c r="AK201"/>
      <c r="AL201"/>
      <c r="AM201"/>
    </row>
    <row r="202" spans="1:39" ht="11.1" customHeight="1" x14ac:dyDescent="0.25">
      <c r="A202" s="36" t="s">
        <v>108</v>
      </c>
      <c r="B202" s="37"/>
      <c r="C202" s="37"/>
      <c r="D202" s="37"/>
      <c r="E202" s="37"/>
      <c r="F202" s="37"/>
      <c r="G202" s="37"/>
      <c r="H202" s="37"/>
      <c r="I202" s="38">
        <f>I201/F145</f>
        <v>557923.37959622405</v>
      </c>
      <c r="J202"/>
      <c r="K202" s="36" t="s">
        <v>108</v>
      </c>
      <c r="L202" s="37"/>
      <c r="M202" s="37"/>
      <c r="N202" s="37"/>
      <c r="O202" s="37"/>
      <c r="P202" s="37"/>
      <c r="Q202" s="37"/>
      <c r="R202" s="37"/>
      <c r="S202" s="38">
        <f>S201/P145</f>
        <v>1380546.6977617138</v>
      </c>
      <c r="T202"/>
      <c r="U202"/>
      <c r="V202"/>
      <c r="W202"/>
      <c r="X202"/>
      <c r="Y202"/>
      <c r="Z202"/>
      <c r="AA202"/>
      <c r="AB202"/>
      <c r="AC202"/>
      <c r="AD202" s="88"/>
      <c r="AE202"/>
      <c r="AF202"/>
      <c r="AG202"/>
      <c r="AH202"/>
      <c r="AI202"/>
      <c r="AJ202"/>
      <c r="AK202"/>
      <c r="AL202"/>
      <c r="AM202"/>
    </row>
    <row r="203" spans="1:39" ht="11.1" customHeight="1" x14ac:dyDescent="0.25">
      <c r="U203"/>
      <c r="V203"/>
      <c r="W203"/>
      <c r="X203"/>
      <c r="Y203"/>
      <c r="Z203"/>
      <c r="AA203"/>
      <c r="AB203"/>
      <c r="AC203"/>
      <c r="AE203"/>
      <c r="AF203"/>
      <c r="AG203"/>
      <c r="AH203"/>
      <c r="AI203"/>
      <c r="AJ203"/>
      <c r="AK203"/>
      <c r="AL203"/>
      <c r="AM203"/>
    </row>
    <row r="204" spans="1:39" ht="11.1" customHeight="1" x14ac:dyDescent="0.25">
      <c r="U204"/>
      <c r="V204"/>
      <c r="W204"/>
      <c r="X204"/>
      <c r="Y204"/>
      <c r="Z204"/>
      <c r="AA204"/>
      <c r="AB204"/>
      <c r="AC204"/>
      <c r="AE204"/>
      <c r="AF204"/>
      <c r="AG204"/>
      <c r="AH204"/>
      <c r="AI204"/>
      <c r="AJ204"/>
      <c r="AK204"/>
      <c r="AL204"/>
      <c r="AM204"/>
    </row>
    <row r="205" spans="1:39" ht="11.1" customHeight="1" x14ac:dyDescent="0.25">
      <c r="AE205"/>
      <c r="AF205"/>
      <c r="AG205"/>
      <c r="AH205"/>
      <c r="AI205"/>
      <c r="AJ205"/>
      <c r="AK205"/>
      <c r="AL205"/>
      <c r="AM205"/>
    </row>
    <row r="206" spans="1:39" ht="11.1" customHeight="1" x14ac:dyDescent="0.25">
      <c r="AE206"/>
      <c r="AF206"/>
      <c r="AG206"/>
      <c r="AH206"/>
      <c r="AI206"/>
      <c r="AJ206"/>
      <c r="AK206"/>
      <c r="AL206"/>
      <c r="AM206"/>
    </row>
    <row r="207" spans="1:39" ht="11.1" customHeight="1" x14ac:dyDescent="0.25">
      <c r="AE207"/>
      <c r="AF207"/>
      <c r="AG207"/>
      <c r="AH207"/>
      <c r="AI207"/>
      <c r="AJ207"/>
      <c r="AK207"/>
      <c r="AL207"/>
      <c r="AM207"/>
    </row>
    <row r="208" spans="1:39" ht="11.1" customHeight="1" x14ac:dyDescent="0.25">
      <c r="AE208"/>
      <c r="AF208"/>
      <c r="AG208"/>
      <c r="AH208"/>
      <c r="AI208"/>
      <c r="AJ208"/>
      <c r="AK208"/>
      <c r="AL208"/>
      <c r="AM208"/>
    </row>
    <row r="209" spans="31:39" ht="11.1" customHeight="1" x14ac:dyDescent="0.25">
      <c r="AE209"/>
      <c r="AF209"/>
      <c r="AG209"/>
      <c r="AH209"/>
      <c r="AI209"/>
      <c r="AJ209"/>
      <c r="AK209"/>
      <c r="AL209"/>
      <c r="AM209"/>
    </row>
    <row r="210" spans="31:39" ht="11.1" customHeight="1" x14ac:dyDescent="0.25">
      <c r="AE210"/>
      <c r="AF210"/>
      <c r="AG210"/>
      <c r="AH210"/>
      <c r="AI210"/>
      <c r="AJ210"/>
      <c r="AK210"/>
      <c r="AL210"/>
      <c r="AM210"/>
    </row>
    <row r="211" spans="31:39" ht="11.1" customHeight="1" x14ac:dyDescent="0.25">
      <c r="AE211"/>
      <c r="AF211"/>
      <c r="AG211"/>
      <c r="AH211"/>
      <c r="AI211"/>
      <c r="AJ211"/>
      <c r="AK211"/>
      <c r="AL211"/>
      <c r="AM211"/>
    </row>
    <row r="212" spans="31:39" ht="11.1" customHeight="1" x14ac:dyDescent="0.25">
      <c r="AE212"/>
      <c r="AF212"/>
      <c r="AG212"/>
      <c r="AH212"/>
      <c r="AI212"/>
      <c r="AJ212"/>
      <c r="AK212"/>
      <c r="AL212"/>
      <c r="AM212"/>
    </row>
    <row r="213" spans="31:39" ht="11.1" customHeight="1" x14ac:dyDescent="0.25">
      <c r="AE213"/>
      <c r="AF213"/>
      <c r="AG213"/>
      <c r="AH213"/>
      <c r="AI213"/>
      <c r="AJ213"/>
      <c r="AK213"/>
      <c r="AL213"/>
      <c r="AM213"/>
    </row>
    <row r="214" spans="31:39" ht="11.1" customHeight="1" x14ac:dyDescent="0.25">
      <c r="AE214"/>
      <c r="AF214"/>
      <c r="AG214"/>
      <c r="AH214"/>
      <c r="AI214"/>
      <c r="AJ214"/>
      <c r="AK214"/>
      <c r="AL214"/>
      <c r="AM214"/>
    </row>
    <row r="215" spans="31:39" ht="11.1" customHeight="1" x14ac:dyDescent="0.25">
      <c r="AE215"/>
      <c r="AF215"/>
      <c r="AG215"/>
      <c r="AH215"/>
      <c r="AI215"/>
      <c r="AJ215"/>
      <c r="AK215"/>
      <c r="AL215"/>
      <c r="AM215"/>
    </row>
    <row r="216" spans="31:39" ht="11.1" customHeight="1" x14ac:dyDescent="0.25"/>
    <row r="217" spans="31:39" ht="11.1" customHeight="1" x14ac:dyDescent="0.25"/>
    <row r="218" spans="31:39" ht="11.1" customHeight="1" x14ac:dyDescent="0.25"/>
    <row r="219" spans="31:39" ht="11.1" customHeight="1" x14ac:dyDescent="0.25"/>
    <row r="220" spans="31:39" ht="11.1" customHeight="1" x14ac:dyDescent="0.25"/>
    <row r="221" spans="31:39" ht="11.1" customHeight="1" x14ac:dyDescent="0.25"/>
    <row r="222" spans="31:39" ht="11.1" customHeight="1" x14ac:dyDescent="0.25"/>
    <row r="223" spans="31:39" ht="11.1" customHeight="1" x14ac:dyDescent="0.25"/>
    <row r="224" spans="31:39" ht="11.1" customHeight="1" x14ac:dyDescent="0.25"/>
    <row r="225" ht="11.1" customHeight="1" x14ac:dyDescent="0.25"/>
    <row r="226" ht="11.1" customHeight="1" x14ac:dyDescent="0.25"/>
    <row r="227" ht="11.1" customHeight="1" x14ac:dyDescent="0.25"/>
    <row r="228" ht="11.1" customHeight="1" x14ac:dyDescent="0.25"/>
    <row r="229" ht="11.1" customHeight="1" x14ac:dyDescent="0.25"/>
    <row r="230" ht="11.1" customHeight="1" x14ac:dyDescent="0.25"/>
    <row r="231" ht="11.1" customHeight="1" x14ac:dyDescent="0.25"/>
    <row r="232" ht="11.1" customHeight="1" x14ac:dyDescent="0.25"/>
    <row r="233" ht="11.1" customHeight="1" x14ac:dyDescent="0.25"/>
    <row r="234" ht="11.1" customHeight="1" x14ac:dyDescent="0.25"/>
    <row r="235" ht="11.1" customHeight="1" x14ac:dyDescent="0.25"/>
    <row r="236" ht="11.1" customHeight="1" x14ac:dyDescent="0.25"/>
    <row r="237" ht="11.1" customHeight="1" x14ac:dyDescent="0.25"/>
    <row r="238" ht="11.1" customHeight="1" x14ac:dyDescent="0.25"/>
    <row r="239" ht="11.1" customHeight="1" x14ac:dyDescent="0.25"/>
    <row r="240" ht="11.1" customHeight="1" x14ac:dyDescent="0.25"/>
    <row r="241" ht="11.1" customHeight="1" x14ac:dyDescent="0.25"/>
    <row r="242" ht="11.1" customHeight="1" x14ac:dyDescent="0.25"/>
    <row r="243" ht="11.1" customHeight="1" x14ac:dyDescent="0.25"/>
    <row r="244" ht="11.1" customHeight="1" x14ac:dyDescent="0.25"/>
    <row r="245" ht="11.1" customHeight="1" x14ac:dyDescent="0.25"/>
    <row r="246" ht="11.1" customHeight="1" x14ac:dyDescent="0.25"/>
    <row r="247" ht="11.1" customHeight="1" x14ac:dyDescent="0.25"/>
    <row r="248" ht="11.1" customHeight="1" x14ac:dyDescent="0.25"/>
    <row r="249" ht="11.1" customHeight="1" x14ac:dyDescent="0.25"/>
    <row r="250" ht="11.1" customHeight="1" x14ac:dyDescent="0.25"/>
    <row r="251" ht="11.1" customHeight="1" x14ac:dyDescent="0.25"/>
    <row r="252" ht="11.1" customHeight="1" x14ac:dyDescent="0.25"/>
    <row r="253" ht="11.1" customHeight="1" x14ac:dyDescent="0.25"/>
    <row r="254" ht="11.1" customHeight="1" x14ac:dyDescent="0.25"/>
    <row r="255" ht="11.1" customHeight="1" x14ac:dyDescent="0.25"/>
    <row r="256" ht="11.1" customHeight="1" x14ac:dyDescent="0.25"/>
    <row r="257" ht="11.1" customHeight="1" x14ac:dyDescent="0.25"/>
    <row r="258" ht="11.1" customHeight="1" x14ac:dyDescent="0.25"/>
    <row r="259" ht="11.1" customHeight="1" x14ac:dyDescent="0.25"/>
    <row r="260" ht="11.1" customHeight="1" x14ac:dyDescent="0.25"/>
    <row r="261" ht="11.1" customHeight="1" x14ac:dyDescent="0.25"/>
    <row r="262" ht="11.1" customHeight="1" x14ac:dyDescent="0.25"/>
    <row r="263" ht="11.1" customHeight="1" x14ac:dyDescent="0.25"/>
    <row r="264" ht="11.1" customHeight="1" x14ac:dyDescent="0.25"/>
    <row r="265" ht="11.1" customHeight="1" x14ac:dyDescent="0.25"/>
    <row r="266" ht="11.1" customHeight="1" x14ac:dyDescent="0.25"/>
    <row r="267" ht="11.1" customHeight="1" x14ac:dyDescent="0.25"/>
    <row r="268" ht="11.1" customHeight="1" x14ac:dyDescent="0.25"/>
    <row r="269" ht="11.1" customHeight="1" x14ac:dyDescent="0.25"/>
    <row r="270" ht="11.1" customHeight="1" x14ac:dyDescent="0.25"/>
    <row r="271" ht="11.1" customHeight="1" x14ac:dyDescent="0.25"/>
    <row r="272" ht="11.1" customHeight="1" x14ac:dyDescent="0.25"/>
    <row r="273" ht="11.1" customHeight="1" x14ac:dyDescent="0.25"/>
    <row r="274" ht="11.1" customHeight="1" x14ac:dyDescent="0.25"/>
    <row r="275" ht="11.1" customHeight="1" x14ac:dyDescent="0.25"/>
    <row r="276" ht="11.1" customHeight="1" x14ac:dyDescent="0.25"/>
    <row r="277" ht="11.1" customHeight="1" x14ac:dyDescent="0.25"/>
    <row r="278" ht="11.1" customHeight="1" x14ac:dyDescent="0.25"/>
    <row r="279" ht="11.1" customHeight="1" x14ac:dyDescent="0.25"/>
    <row r="280" ht="11.1" customHeight="1" x14ac:dyDescent="0.25"/>
    <row r="281" ht="11.1" customHeight="1" x14ac:dyDescent="0.25"/>
    <row r="282" ht="11.1" customHeight="1" x14ac:dyDescent="0.25"/>
    <row r="283" ht="11.1" customHeight="1" x14ac:dyDescent="0.25"/>
    <row r="284" ht="11.1" customHeight="1" x14ac:dyDescent="0.25"/>
    <row r="285" ht="11.1" customHeight="1" x14ac:dyDescent="0.25"/>
    <row r="286" ht="11.1" customHeight="1" x14ac:dyDescent="0.25"/>
    <row r="287" ht="11.1" customHeight="1" x14ac:dyDescent="0.25"/>
    <row r="288" ht="11.1" customHeight="1" x14ac:dyDescent="0.25"/>
    <row r="289" ht="11.1" customHeight="1" x14ac:dyDescent="0.25"/>
    <row r="290" ht="11.1" customHeight="1" x14ac:dyDescent="0.25"/>
    <row r="291" ht="11.1" customHeight="1" x14ac:dyDescent="0.25"/>
    <row r="292" ht="11.1" customHeight="1" x14ac:dyDescent="0.25"/>
    <row r="293" ht="11.1" customHeight="1" x14ac:dyDescent="0.25"/>
    <row r="294" ht="11.1" customHeight="1" x14ac:dyDescent="0.25"/>
    <row r="295" ht="11.1" customHeight="1" x14ac:dyDescent="0.25"/>
    <row r="296" ht="11.1" customHeight="1" x14ac:dyDescent="0.25"/>
    <row r="297" ht="11.1" customHeight="1" x14ac:dyDescent="0.25"/>
    <row r="298" ht="11.1" customHeight="1" x14ac:dyDescent="0.25"/>
    <row r="299" ht="11.1" customHeight="1" x14ac:dyDescent="0.25"/>
    <row r="300" ht="11.1" customHeight="1" x14ac:dyDescent="0.25"/>
    <row r="301" ht="11.1" customHeight="1" x14ac:dyDescent="0.25"/>
    <row r="302" ht="11.1" customHeight="1" x14ac:dyDescent="0.25"/>
    <row r="303" ht="11.1" customHeight="1" x14ac:dyDescent="0.25"/>
    <row r="304" ht="11.1" customHeight="1" x14ac:dyDescent="0.25"/>
    <row r="305" ht="11.1" customHeight="1" x14ac:dyDescent="0.25"/>
    <row r="306" ht="11.1" customHeight="1" x14ac:dyDescent="0.25"/>
    <row r="307" ht="11.1" customHeight="1" x14ac:dyDescent="0.25"/>
    <row r="308" ht="11.1" customHeight="1" x14ac:dyDescent="0.25"/>
    <row r="309" ht="11.1" customHeight="1" x14ac:dyDescent="0.25"/>
    <row r="310" ht="11.1" customHeight="1" x14ac:dyDescent="0.25"/>
    <row r="311" ht="11.1" customHeight="1" x14ac:dyDescent="0.25"/>
    <row r="312" ht="11.1" customHeight="1" x14ac:dyDescent="0.25"/>
    <row r="313" ht="11.1" customHeight="1" x14ac:dyDescent="0.25"/>
    <row r="314" ht="11.1" customHeight="1" x14ac:dyDescent="0.25"/>
    <row r="315" ht="11.1" customHeight="1" x14ac:dyDescent="0.25"/>
    <row r="316" ht="11.1" customHeight="1" x14ac:dyDescent="0.25"/>
    <row r="317" ht="11.1" customHeight="1" x14ac:dyDescent="0.25"/>
    <row r="318" ht="11.1" customHeight="1" x14ac:dyDescent="0.25"/>
    <row r="319" ht="11.1" customHeight="1" x14ac:dyDescent="0.25"/>
    <row r="320" ht="11.1" customHeight="1" x14ac:dyDescent="0.25"/>
    <row r="321" ht="11.1" customHeight="1" x14ac:dyDescent="0.25"/>
    <row r="322" ht="11.1" customHeight="1" x14ac:dyDescent="0.25"/>
    <row r="323" ht="11.1" customHeight="1" x14ac:dyDescent="0.25"/>
    <row r="324" ht="11.1" customHeight="1" x14ac:dyDescent="0.25"/>
    <row r="325" ht="11.1" customHeight="1" x14ac:dyDescent="0.25"/>
    <row r="326" ht="11.1" customHeight="1" x14ac:dyDescent="0.25"/>
    <row r="327" ht="11.1" customHeight="1" x14ac:dyDescent="0.25"/>
    <row r="328" ht="11.1" customHeight="1" x14ac:dyDescent="0.25"/>
    <row r="329" ht="11.1" customHeight="1" x14ac:dyDescent="0.25"/>
    <row r="330" ht="11.1" customHeight="1" x14ac:dyDescent="0.25"/>
    <row r="331" ht="11.1" customHeight="1" x14ac:dyDescent="0.25"/>
    <row r="332" ht="11.1" customHeight="1" x14ac:dyDescent="0.25"/>
    <row r="333" ht="11.1" customHeight="1" x14ac:dyDescent="0.25"/>
    <row r="334" ht="11.1" customHeight="1" x14ac:dyDescent="0.25"/>
    <row r="335" ht="11.1" customHeight="1" x14ac:dyDescent="0.25"/>
    <row r="336" ht="11.1" customHeight="1" x14ac:dyDescent="0.25"/>
    <row r="337" ht="11.1" customHeight="1" x14ac:dyDescent="0.25"/>
    <row r="338" ht="11.1" customHeight="1" x14ac:dyDescent="0.25"/>
    <row r="339" ht="11.1" customHeight="1" x14ac:dyDescent="0.25"/>
    <row r="340" ht="11.1" customHeight="1" x14ac:dyDescent="0.25"/>
    <row r="341" ht="11.1" customHeight="1" x14ac:dyDescent="0.25"/>
    <row r="342" ht="11.1" customHeight="1" x14ac:dyDescent="0.25"/>
    <row r="343" ht="11.1" customHeight="1" x14ac:dyDescent="0.25"/>
    <row r="344" ht="11.1" customHeight="1" x14ac:dyDescent="0.25"/>
    <row r="345" ht="11.1" customHeight="1" x14ac:dyDescent="0.25"/>
    <row r="346" ht="11.1" customHeight="1" x14ac:dyDescent="0.25"/>
    <row r="347" ht="11.1" customHeight="1" x14ac:dyDescent="0.25"/>
    <row r="348" ht="11.1" customHeight="1" x14ac:dyDescent="0.25"/>
    <row r="349" ht="11.1" customHeight="1" x14ac:dyDescent="0.25"/>
    <row r="350" ht="11.1" customHeight="1" x14ac:dyDescent="0.25"/>
    <row r="351" ht="11.1" customHeight="1" x14ac:dyDescent="0.25"/>
    <row r="352" ht="11.1" customHeight="1" x14ac:dyDescent="0.25"/>
    <row r="353" ht="11.1" customHeight="1" x14ac:dyDescent="0.25"/>
    <row r="354" ht="11.1" customHeight="1" x14ac:dyDescent="0.25"/>
    <row r="355" ht="11.1" customHeight="1" x14ac:dyDescent="0.25"/>
    <row r="356" ht="11.1" customHeight="1" x14ac:dyDescent="0.25"/>
    <row r="357" ht="11.1" customHeight="1" x14ac:dyDescent="0.25"/>
    <row r="358" ht="11.1" customHeight="1" x14ac:dyDescent="0.25"/>
    <row r="359" ht="11.1" customHeight="1" x14ac:dyDescent="0.25"/>
    <row r="360" ht="11.1" customHeight="1" x14ac:dyDescent="0.25"/>
    <row r="361" ht="11.1" customHeight="1" x14ac:dyDescent="0.25"/>
    <row r="362" ht="11.1" customHeight="1" x14ac:dyDescent="0.25"/>
    <row r="363" ht="11.1" customHeight="1" x14ac:dyDescent="0.25"/>
    <row r="364" ht="11.1" customHeight="1" x14ac:dyDescent="0.25"/>
    <row r="365" ht="11.1" customHeight="1" x14ac:dyDescent="0.25"/>
    <row r="366" ht="11.1" customHeight="1" x14ac:dyDescent="0.25"/>
    <row r="367" ht="11.1" customHeight="1" x14ac:dyDescent="0.25"/>
    <row r="368" ht="11.1" customHeight="1" x14ac:dyDescent="0.25"/>
    <row r="369" ht="11.1" customHeight="1" x14ac:dyDescent="0.25"/>
    <row r="370" ht="11.1" customHeight="1" x14ac:dyDescent="0.25"/>
    <row r="371" ht="11.1" customHeight="1" x14ac:dyDescent="0.25"/>
    <row r="372" ht="11.1" customHeight="1" x14ac:dyDescent="0.25"/>
    <row r="373" ht="11.1" customHeight="1" x14ac:dyDescent="0.25"/>
    <row r="374" ht="11.1" customHeight="1" x14ac:dyDescent="0.25"/>
    <row r="375" ht="11.1" customHeight="1" x14ac:dyDescent="0.25"/>
    <row r="376" ht="11.1" customHeight="1" x14ac:dyDescent="0.25"/>
    <row r="377" ht="11.1" customHeight="1" x14ac:dyDescent="0.25"/>
    <row r="378" ht="11.1" customHeight="1" x14ac:dyDescent="0.25"/>
    <row r="379" ht="11.1" customHeight="1" x14ac:dyDescent="0.25"/>
    <row r="380" ht="11.1" customHeight="1" x14ac:dyDescent="0.25"/>
    <row r="381" ht="11.1" customHeight="1" x14ac:dyDescent="0.25"/>
    <row r="382" ht="11.1" customHeight="1" x14ac:dyDescent="0.25"/>
    <row r="383" ht="11.1" customHeight="1" x14ac:dyDescent="0.25"/>
    <row r="384" ht="11.1" customHeight="1" x14ac:dyDescent="0.25"/>
    <row r="385" ht="11.1" customHeight="1" x14ac:dyDescent="0.25"/>
    <row r="386" ht="11.1" customHeight="1" x14ac:dyDescent="0.25"/>
    <row r="387" ht="11.1" customHeight="1" x14ac:dyDescent="0.25"/>
    <row r="388" ht="11.1" customHeight="1" x14ac:dyDescent="0.25"/>
    <row r="389" ht="11.1" customHeight="1" x14ac:dyDescent="0.25"/>
    <row r="390" ht="11.1" customHeight="1" x14ac:dyDescent="0.25"/>
    <row r="391" ht="11.1" customHeight="1" x14ac:dyDescent="0.25"/>
    <row r="392" ht="11.1" customHeight="1" x14ac:dyDescent="0.25"/>
    <row r="393" ht="11.1" customHeight="1" x14ac:dyDescent="0.25"/>
    <row r="394" ht="11.1" customHeight="1" x14ac:dyDescent="0.25"/>
    <row r="395" ht="11.1" customHeight="1" x14ac:dyDescent="0.25"/>
    <row r="396" ht="11.1" customHeight="1" x14ac:dyDescent="0.25"/>
    <row r="397" ht="11.1" customHeight="1" x14ac:dyDescent="0.25"/>
    <row r="398" ht="11.1" customHeight="1" x14ac:dyDescent="0.25"/>
    <row r="399" ht="11.1" customHeight="1" x14ac:dyDescent="0.25"/>
    <row r="400" ht="11.1" customHeight="1" x14ac:dyDescent="0.25"/>
    <row r="401" ht="11.1" customHeight="1" x14ac:dyDescent="0.25"/>
    <row r="402" ht="11.1" customHeight="1" x14ac:dyDescent="0.25"/>
    <row r="403" ht="11.1" customHeight="1" x14ac:dyDescent="0.25"/>
    <row r="404" ht="11.1" customHeight="1" x14ac:dyDescent="0.25"/>
    <row r="405" ht="11.1" customHeight="1" x14ac:dyDescent="0.25"/>
    <row r="406" ht="11.1" customHeight="1" x14ac:dyDescent="0.25"/>
    <row r="407" ht="11.1" customHeight="1" x14ac:dyDescent="0.25"/>
    <row r="408" ht="11.1" customHeight="1" x14ac:dyDescent="0.25"/>
    <row r="409" ht="11.1" customHeight="1" x14ac:dyDescent="0.25"/>
    <row r="410" ht="11.1" customHeight="1" x14ac:dyDescent="0.25"/>
    <row r="411" ht="11.1" customHeight="1" x14ac:dyDescent="0.25"/>
    <row r="412" ht="11.1" customHeight="1" x14ac:dyDescent="0.25"/>
    <row r="413" ht="11.1" customHeight="1" x14ac:dyDescent="0.25"/>
    <row r="414" ht="11.1" customHeight="1" x14ac:dyDescent="0.25"/>
    <row r="415" ht="11.1" customHeight="1" x14ac:dyDescent="0.25"/>
    <row r="416" ht="11.1" customHeight="1" x14ac:dyDescent="0.25"/>
    <row r="417" ht="11.1" customHeight="1" x14ac:dyDescent="0.25"/>
    <row r="418" ht="11.1" customHeight="1" x14ac:dyDescent="0.25"/>
    <row r="419" ht="11.1" customHeight="1" x14ac:dyDescent="0.25"/>
    <row r="420" ht="11.1" customHeight="1" x14ac:dyDescent="0.25"/>
    <row r="421" ht="11.1" customHeight="1" x14ac:dyDescent="0.25"/>
    <row r="422" ht="11.1" customHeight="1" x14ac:dyDescent="0.25"/>
    <row r="423" ht="11.1" customHeight="1" x14ac:dyDescent="0.25"/>
    <row r="424" ht="11.1" customHeight="1" x14ac:dyDescent="0.25"/>
    <row r="425" ht="11.1" customHeight="1" x14ac:dyDescent="0.25"/>
    <row r="426" ht="11.1" customHeight="1" x14ac:dyDescent="0.25"/>
    <row r="427" ht="11.1" customHeight="1" x14ac:dyDescent="0.25"/>
    <row r="428" ht="11.1" customHeight="1" x14ac:dyDescent="0.25"/>
    <row r="429" ht="11.1" customHeight="1" x14ac:dyDescent="0.25"/>
    <row r="430" ht="11.1" customHeight="1" x14ac:dyDescent="0.25"/>
    <row r="431" ht="11.1" customHeight="1" x14ac:dyDescent="0.25"/>
    <row r="432" ht="11.1" customHeight="1" x14ac:dyDescent="0.25"/>
    <row r="433" ht="11.1" customHeight="1" x14ac:dyDescent="0.25"/>
    <row r="434" ht="11.1" customHeight="1" x14ac:dyDescent="0.25"/>
    <row r="435" ht="11.1" customHeight="1" x14ac:dyDescent="0.25"/>
    <row r="436" ht="11.1" customHeight="1" x14ac:dyDescent="0.25"/>
    <row r="437" ht="11.1" customHeight="1" x14ac:dyDescent="0.25"/>
    <row r="438" ht="11.1" customHeight="1" x14ac:dyDescent="0.25"/>
    <row r="439" ht="11.1" customHeight="1" x14ac:dyDescent="0.25"/>
    <row r="440" ht="11.1" customHeight="1" x14ac:dyDescent="0.25"/>
    <row r="441" ht="11.1" customHeight="1" x14ac:dyDescent="0.25"/>
    <row r="442" ht="11.1" customHeight="1" x14ac:dyDescent="0.25"/>
    <row r="443" ht="11.1" customHeight="1" x14ac:dyDescent="0.25"/>
    <row r="444" ht="11.1" customHeight="1" x14ac:dyDescent="0.25"/>
    <row r="445" ht="11.1" customHeight="1" x14ac:dyDescent="0.25"/>
    <row r="446" ht="11.1" customHeight="1" x14ac:dyDescent="0.25"/>
    <row r="447" ht="11.1" customHeight="1" x14ac:dyDescent="0.25"/>
    <row r="448" ht="11.1" customHeight="1" x14ac:dyDescent="0.25"/>
    <row r="449" ht="11.1" customHeight="1" x14ac:dyDescent="0.25"/>
    <row r="450" ht="11.1" customHeight="1" x14ac:dyDescent="0.25"/>
    <row r="451" ht="11.1" customHeight="1" x14ac:dyDescent="0.25"/>
    <row r="452" ht="11.1" customHeight="1" x14ac:dyDescent="0.25"/>
    <row r="453" ht="11.1" customHeight="1" x14ac:dyDescent="0.25"/>
    <row r="454" ht="11.1" customHeight="1" x14ac:dyDescent="0.25"/>
    <row r="455" ht="11.1" customHeight="1" x14ac:dyDescent="0.25"/>
    <row r="456" ht="11.1" customHeight="1" x14ac:dyDescent="0.25"/>
    <row r="457" ht="11.1" customHeight="1" x14ac:dyDescent="0.25"/>
    <row r="458" ht="11.1" customHeight="1" x14ac:dyDescent="0.25"/>
    <row r="459" ht="11.1" customHeight="1" x14ac:dyDescent="0.25"/>
    <row r="460" ht="11.1" customHeight="1" x14ac:dyDescent="0.25"/>
    <row r="461" ht="11.1" customHeight="1" x14ac:dyDescent="0.25"/>
    <row r="462" ht="11.1" customHeight="1" x14ac:dyDescent="0.25"/>
    <row r="463" ht="11.1" customHeight="1" x14ac:dyDescent="0.25"/>
    <row r="464" ht="11.1" customHeight="1" x14ac:dyDescent="0.25"/>
    <row r="465" ht="11.1" customHeight="1" x14ac:dyDescent="0.25"/>
    <row r="466" ht="11.1" customHeight="1" x14ac:dyDescent="0.25"/>
    <row r="467" ht="11.1" customHeight="1" x14ac:dyDescent="0.25"/>
    <row r="468" ht="11.1" customHeight="1" x14ac:dyDescent="0.25"/>
    <row r="469" ht="11.1" customHeight="1" x14ac:dyDescent="0.25"/>
    <row r="470" ht="11.1" customHeight="1" x14ac:dyDescent="0.25"/>
    <row r="471" ht="11.1" customHeight="1" x14ac:dyDescent="0.25"/>
    <row r="472" ht="11.1" customHeight="1" x14ac:dyDescent="0.25"/>
    <row r="473" ht="11.1" customHeight="1" x14ac:dyDescent="0.25"/>
    <row r="474" ht="11.1" customHeight="1" x14ac:dyDescent="0.25"/>
    <row r="475" ht="11.1" customHeight="1" x14ac:dyDescent="0.25"/>
    <row r="476" ht="11.1" customHeight="1" x14ac:dyDescent="0.25"/>
    <row r="477" ht="11.1" customHeight="1" x14ac:dyDescent="0.25"/>
    <row r="478" ht="11.1" customHeight="1" x14ac:dyDescent="0.25"/>
    <row r="479" ht="11.1" customHeight="1" x14ac:dyDescent="0.25"/>
    <row r="480" ht="11.1" customHeight="1" x14ac:dyDescent="0.25"/>
    <row r="481" ht="11.1" customHeight="1" x14ac:dyDescent="0.25"/>
    <row r="482" ht="11.1" customHeight="1" x14ac:dyDescent="0.25"/>
    <row r="483" ht="11.1" customHeight="1" x14ac:dyDescent="0.25"/>
    <row r="484" ht="11.1" customHeight="1" x14ac:dyDescent="0.25"/>
    <row r="485" ht="11.1" customHeight="1" x14ac:dyDescent="0.25"/>
    <row r="486" ht="11.1" customHeight="1" x14ac:dyDescent="0.25"/>
    <row r="487" ht="11.1" customHeight="1" x14ac:dyDescent="0.25"/>
    <row r="488" ht="11.1" customHeight="1" x14ac:dyDescent="0.25"/>
    <row r="489" ht="11.1" customHeight="1" x14ac:dyDescent="0.25"/>
    <row r="490" ht="11.1" customHeight="1" x14ac:dyDescent="0.25"/>
    <row r="491" ht="11.1" customHeight="1" x14ac:dyDescent="0.25"/>
    <row r="492" ht="11.1" customHeight="1" x14ac:dyDescent="0.25"/>
    <row r="493" ht="11.1" customHeight="1" x14ac:dyDescent="0.25"/>
    <row r="494" ht="11.1" customHeight="1" x14ac:dyDescent="0.25"/>
    <row r="495" ht="11.1" customHeight="1" x14ac:dyDescent="0.25"/>
    <row r="496" ht="11.1" customHeight="1" x14ac:dyDescent="0.25"/>
    <row r="497" ht="11.1" customHeight="1" x14ac:dyDescent="0.25"/>
    <row r="498" ht="11.1" customHeight="1" x14ac:dyDescent="0.25"/>
    <row r="499" ht="11.1" customHeight="1" x14ac:dyDescent="0.25"/>
    <row r="500" ht="11.1" customHeight="1" x14ac:dyDescent="0.25"/>
    <row r="501" ht="11.1" customHeight="1" x14ac:dyDescent="0.25"/>
    <row r="502" ht="11.1" customHeight="1" x14ac:dyDescent="0.25"/>
    <row r="503" ht="11.1" customHeight="1" x14ac:dyDescent="0.25"/>
    <row r="504" ht="11.1" customHeight="1" x14ac:dyDescent="0.25"/>
    <row r="505" ht="11.1" customHeight="1" x14ac:dyDescent="0.25"/>
    <row r="506" ht="11.1" customHeight="1" x14ac:dyDescent="0.25"/>
    <row r="507" ht="11.1" customHeight="1" x14ac:dyDescent="0.25"/>
    <row r="508" ht="11.1" customHeight="1" x14ac:dyDescent="0.25"/>
    <row r="509" ht="11.1" customHeight="1" x14ac:dyDescent="0.25"/>
    <row r="510" ht="11.1" customHeight="1" x14ac:dyDescent="0.25"/>
    <row r="511" ht="11.1" customHeight="1" x14ac:dyDescent="0.25"/>
    <row r="512" ht="11.1" customHeight="1" x14ac:dyDescent="0.25"/>
    <row r="513" ht="11.1" customHeight="1" x14ac:dyDescent="0.25"/>
    <row r="514" ht="11.1" customHeight="1" x14ac:dyDescent="0.25"/>
    <row r="515" ht="11.1" customHeight="1" x14ac:dyDescent="0.25"/>
    <row r="516" ht="11.1" customHeight="1" x14ac:dyDescent="0.25"/>
    <row r="517" ht="11.1" customHeight="1" x14ac:dyDescent="0.25"/>
    <row r="518" ht="11.1" customHeight="1" x14ac:dyDescent="0.25"/>
    <row r="519" ht="11.1" customHeight="1" x14ac:dyDescent="0.25"/>
    <row r="520" ht="11.1" customHeight="1" x14ac:dyDescent="0.25"/>
    <row r="521" ht="11.1" customHeight="1" x14ac:dyDescent="0.25"/>
    <row r="522" ht="11.1" customHeight="1" x14ac:dyDescent="0.25"/>
    <row r="523" ht="11.1" customHeight="1" x14ac:dyDescent="0.25"/>
    <row r="524" ht="11.1" customHeight="1" x14ac:dyDescent="0.25"/>
    <row r="525" ht="11.1" customHeight="1" x14ac:dyDescent="0.25"/>
    <row r="526" ht="11.1" customHeight="1" x14ac:dyDescent="0.25"/>
    <row r="527" ht="11.1" customHeight="1" x14ac:dyDescent="0.25"/>
    <row r="528" ht="11.1" customHeight="1" x14ac:dyDescent="0.25"/>
    <row r="529" ht="11.1" customHeight="1" x14ac:dyDescent="0.25"/>
    <row r="530" ht="11.1" customHeight="1" x14ac:dyDescent="0.25"/>
    <row r="531" ht="11.1" customHeight="1" x14ac:dyDescent="0.25"/>
    <row r="532" ht="11.1" customHeight="1" x14ac:dyDescent="0.25"/>
    <row r="533" ht="11.1" customHeight="1" x14ac:dyDescent="0.25"/>
    <row r="534" ht="11.1" customHeight="1" x14ac:dyDescent="0.25"/>
    <row r="535" ht="11.1" customHeight="1" x14ac:dyDescent="0.25"/>
    <row r="536" ht="11.1" customHeight="1" x14ac:dyDescent="0.25"/>
    <row r="537" ht="11.1" customHeight="1" x14ac:dyDescent="0.25"/>
    <row r="538" ht="11.1" customHeight="1" x14ac:dyDescent="0.25"/>
    <row r="539" ht="11.1" customHeight="1" x14ac:dyDescent="0.25"/>
    <row r="540" ht="11.1" customHeight="1" x14ac:dyDescent="0.25"/>
    <row r="541" ht="11.1" customHeight="1" x14ac:dyDescent="0.25"/>
    <row r="542" ht="11.1" customHeight="1" x14ac:dyDescent="0.25"/>
    <row r="543" ht="11.1" customHeight="1" x14ac:dyDescent="0.25"/>
    <row r="544" ht="11.1" customHeight="1" x14ac:dyDescent="0.25"/>
    <row r="545" ht="11.1" customHeight="1" x14ac:dyDescent="0.25"/>
    <row r="546" ht="11.1" customHeight="1" x14ac:dyDescent="0.25"/>
    <row r="547" ht="11.1" customHeight="1" x14ac:dyDescent="0.25"/>
    <row r="548" ht="11.1" customHeight="1" x14ac:dyDescent="0.25"/>
    <row r="549" ht="11.1" customHeight="1" x14ac:dyDescent="0.25"/>
    <row r="550" ht="11.1" customHeight="1" x14ac:dyDescent="0.25"/>
    <row r="551" ht="11.1" customHeight="1" x14ac:dyDescent="0.25"/>
    <row r="552" ht="11.1" customHeight="1" x14ac:dyDescent="0.25"/>
    <row r="553" ht="11.1" customHeight="1" x14ac:dyDescent="0.25"/>
    <row r="554" ht="11.1" customHeight="1" x14ac:dyDescent="0.25"/>
    <row r="555" ht="11.1" customHeight="1" x14ac:dyDescent="0.25"/>
    <row r="556" ht="11.1" customHeight="1" x14ac:dyDescent="0.25"/>
    <row r="557" ht="11.1" customHeight="1" x14ac:dyDescent="0.25"/>
    <row r="558" ht="11.1" customHeight="1" x14ac:dyDescent="0.25"/>
    <row r="559" ht="11.1" customHeight="1" x14ac:dyDescent="0.25"/>
    <row r="560" ht="11.1" customHeight="1" x14ac:dyDescent="0.25"/>
    <row r="561" ht="11.1" customHeight="1" x14ac:dyDescent="0.25"/>
    <row r="562" ht="11.1" customHeight="1" x14ac:dyDescent="0.25"/>
    <row r="563" ht="11.1" customHeight="1" x14ac:dyDescent="0.25"/>
    <row r="564" ht="11.1" customHeight="1" x14ac:dyDescent="0.25"/>
    <row r="565" ht="11.1" customHeight="1" x14ac:dyDescent="0.25"/>
    <row r="566" ht="11.1" customHeight="1" x14ac:dyDescent="0.25"/>
    <row r="567" ht="11.1" customHeight="1" x14ac:dyDescent="0.25"/>
    <row r="568" ht="11.1" customHeight="1" x14ac:dyDescent="0.25"/>
    <row r="569" ht="11.1" customHeight="1" x14ac:dyDescent="0.25"/>
    <row r="570" ht="11.1" customHeight="1" x14ac:dyDescent="0.25"/>
    <row r="571" ht="11.1" customHeight="1" x14ac:dyDescent="0.25"/>
    <row r="572" ht="11.1" customHeight="1" x14ac:dyDescent="0.25"/>
    <row r="573" ht="11.1" customHeight="1" x14ac:dyDescent="0.25"/>
    <row r="574" ht="11.1" customHeight="1" x14ac:dyDescent="0.25"/>
    <row r="575" ht="11.1" customHeight="1" x14ac:dyDescent="0.25"/>
    <row r="576" ht="11.1" customHeight="1" x14ac:dyDescent="0.25"/>
    <row r="577" ht="11.1" customHeight="1" x14ac:dyDescent="0.25"/>
    <row r="578" ht="11.1" customHeight="1" x14ac:dyDescent="0.25"/>
    <row r="579" ht="11.1" customHeight="1" x14ac:dyDescent="0.25"/>
    <row r="580" ht="11.1" customHeight="1" x14ac:dyDescent="0.25"/>
    <row r="581" ht="11.1" customHeight="1" x14ac:dyDescent="0.25"/>
    <row r="582" ht="11.1" customHeight="1" x14ac:dyDescent="0.25"/>
    <row r="583" ht="11.1" customHeight="1" x14ac:dyDescent="0.25"/>
    <row r="584" ht="11.1" customHeight="1" x14ac:dyDescent="0.25"/>
    <row r="585" ht="11.1" customHeight="1" x14ac:dyDescent="0.25"/>
    <row r="586" ht="11.1" customHeight="1" x14ac:dyDescent="0.25"/>
    <row r="587" ht="11.1" customHeight="1" x14ac:dyDescent="0.25"/>
    <row r="588" ht="11.1" customHeight="1" x14ac:dyDescent="0.25"/>
    <row r="589" ht="11.1" customHeight="1" x14ac:dyDescent="0.25"/>
    <row r="590" ht="11.1" customHeight="1" x14ac:dyDescent="0.25"/>
    <row r="591" ht="11.1" customHeight="1" x14ac:dyDescent="0.25"/>
    <row r="592" ht="11.1" customHeight="1" x14ac:dyDescent="0.25"/>
    <row r="593" ht="11.1" customHeight="1" x14ac:dyDescent="0.25"/>
    <row r="594" ht="11.1" customHeight="1" x14ac:dyDescent="0.25"/>
    <row r="595" ht="11.1" customHeight="1" x14ac:dyDescent="0.25"/>
    <row r="596" ht="11.1" customHeight="1" x14ac:dyDescent="0.25"/>
    <row r="597" ht="11.1" customHeight="1" x14ac:dyDescent="0.25"/>
    <row r="598" ht="11.1" customHeight="1" x14ac:dyDescent="0.25"/>
    <row r="599" ht="11.1" customHeight="1" x14ac:dyDescent="0.25"/>
    <row r="600" ht="11.1" customHeight="1" x14ac:dyDescent="0.25"/>
    <row r="601" ht="11.1" customHeight="1" x14ac:dyDescent="0.25"/>
    <row r="602" ht="11.1" customHeight="1" x14ac:dyDescent="0.25"/>
    <row r="603" ht="11.1" customHeight="1" x14ac:dyDescent="0.25"/>
    <row r="604" ht="11.1" customHeight="1" x14ac:dyDescent="0.25"/>
    <row r="605" ht="11.1" customHeight="1" x14ac:dyDescent="0.25"/>
    <row r="606" ht="11.1" customHeight="1" x14ac:dyDescent="0.25"/>
    <row r="607" ht="11.1" customHeight="1" x14ac:dyDescent="0.25"/>
    <row r="608" ht="11.1" customHeight="1" x14ac:dyDescent="0.25"/>
    <row r="609" ht="11.1" customHeight="1" x14ac:dyDescent="0.25"/>
    <row r="610" ht="11.1" customHeight="1" x14ac:dyDescent="0.25"/>
    <row r="611" ht="11.1" customHeight="1" x14ac:dyDescent="0.25"/>
    <row r="612" ht="11.1" customHeight="1" x14ac:dyDescent="0.25"/>
    <row r="613" ht="11.1" customHeight="1" x14ac:dyDescent="0.25"/>
    <row r="614" ht="11.1" customHeight="1" x14ac:dyDescent="0.25"/>
    <row r="615" ht="11.1" customHeight="1" x14ac:dyDescent="0.25"/>
    <row r="616" ht="11.1" customHeight="1" x14ac:dyDescent="0.25"/>
    <row r="617" ht="11.1" customHeight="1" x14ac:dyDescent="0.25"/>
    <row r="618" ht="11.1" customHeight="1" x14ac:dyDescent="0.25"/>
    <row r="619" ht="11.1" customHeight="1" x14ac:dyDescent="0.25"/>
    <row r="620" ht="11.1" customHeight="1" x14ac:dyDescent="0.25"/>
    <row r="621" ht="11.1" customHeight="1" x14ac:dyDescent="0.25"/>
    <row r="622" ht="11.1" customHeight="1" x14ac:dyDescent="0.25"/>
    <row r="623" ht="11.1" customHeight="1" x14ac:dyDescent="0.25"/>
    <row r="624" ht="11.1" customHeight="1" x14ac:dyDescent="0.25"/>
    <row r="625" ht="11.1" customHeight="1" x14ac:dyDescent="0.25"/>
    <row r="626" ht="11.1" customHeight="1" x14ac:dyDescent="0.25"/>
    <row r="627" ht="11.1" customHeight="1" x14ac:dyDescent="0.25"/>
    <row r="628" ht="11.1" customHeight="1" x14ac:dyDescent="0.25"/>
    <row r="629" ht="11.1" customHeight="1" x14ac:dyDescent="0.25"/>
    <row r="630" ht="11.1" customHeight="1" x14ac:dyDescent="0.25"/>
    <row r="631" ht="11.1" customHeight="1" x14ac:dyDescent="0.25"/>
    <row r="632" ht="11.1" customHeight="1" x14ac:dyDescent="0.25"/>
    <row r="633" ht="11.1" customHeight="1" x14ac:dyDescent="0.25"/>
    <row r="634" ht="11.1" customHeight="1" x14ac:dyDescent="0.25"/>
    <row r="635" ht="11.1" customHeight="1" x14ac:dyDescent="0.25"/>
    <row r="636" ht="11.1" customHeight="1" x14ac:dyDescent="0.25"/>
    <row r="637" ht="11.1" customHeight="1" x14ac:dyDescent="0.25"/>
    <row r="638" ht="11.1" customHeight="1" x14ac:dyDescent="0.25"/>
    <row r="639" ht="11.1" customHeight="1" x14ac:dyDescent="0.25"/>
    <row r="640" ht="11.1" customHeight="1" x14ac:dyDescent="0.25"/>
    <row r="641" ht="11.1" customHeight="1" x14ac:dyDescent="0.25"/>
    <row r="642" ht="11.1" customHeight="1" x14ac:dyDescent="0.25"/>
    <row r="643" ht="11.1" customHeight="1" x14ac:dyDescent="0.25"/>
    <row r="644" ht="11.1" customHeight="1" x14ac:dyDescent="0.25"/>
    <row r="645" ht="11.1" customHeight="1" x14ac:dyDescent="0.25"/>
    <row r="646" ht="11.1" customHeight="1" x14ac:dyDescent="0.25"/>
    <row r="647" ht="11.1" customHeight="1" x14ac:dyDescent="0.25"/>
    <row r="648" ht="11.1" customHeight="1" x14ac:dyDescent="0.25"/>
    <row r="649" ht="11.1" customHeight="1" x14ac:dyDescent="0.25"/>
    <row r="650" ht="11.1" customHeight="1" x14ac:dyDescent="0.25"/>
    <row r="651" ht="11.1" customHeight="1" x14ac:dyDescent="0.25"/>
    <row r="652" ht="11.1" customHeight="1" x14ac:dyDescent="0.25"/>
    <row r="653" ht="11.1" customHeight="1" x14ac:dyDescent="0.25"/>
    <row r="654" ht="11.1" customHeight="1" x14ac:dyDescent="0.25"/>
    <row r="655" ht="11.1" customHeight="1" x14ac:dyDescent="0.25"/>
    <row r="656" ht="11.1" customHeight="1" x14ac:dyDescent="0.25"/>
    <row r="657" ht="11.1" customHeight="1" x14ac:dyDescent="0.25"/>
    <row r="658" ht="11.1" customHeight="1" x14ac:dyDescent="0.25"/>
    <row r="659" ht="11.1" customHeight="1" x14ac:dyDescent="0.25"/>
    <row r="660" ht="11.1" customHeight="1" x14ac:dyDescent="0.25"/>
    <row r="661" ht="11.1" customHeight="1" x14ac:dyDescent="0.25"/>
    <row r="662" ht="11.1" customHeight="1" x14ac:dyDescent="0.25"/>
    <row r="663" ht="11.1" customHeight="1" x14ac:dyDescent="0.25"/>
    <row r="664" ht="11.1" customHeight="1" x14ac:dyDescent="0.25"/>
    <row r="665" ht="11.1" customHeight="1" x14ac:dyDescent="0.25"/>
    <row r="666" ht="11.1" customHeight="1" x14ac:dyDescent="0.25"/>
    <row r="667" ht="11.1" customHeight="1" x14ac:dyDescent="0.25"/>
    <row r="668" ht="11.1" customHeight="1" x14ac:dyDescent="0.25"/>
    <row r="669" ht="11.1" customHeight="1" x14ac:dyDescent="0.25"/>
    <row r="670" ht="11.1" customHeight="1" x14ac:dyDescent="0.25"/>
    <row r="671" ht="11.1" customHeight="1" x14ac:dyDescent="0.25"/>
    <row r="672" ht="11.1" customHeight="1" x14ac:dyDescent="0.25"/>
    <row r="673" ht="11.1" customHeight="1" x14ac:dyDescent="0.25"/>
    <row r="674" ht="11.1" customHeight="1" x14ac:dyDescent="0.25"/>
    <row r="675" ht="11.1" customHeight="1" x14ac:dyDescent="0.25"/>
    <row r="676" ht="11.1" customHeight="1" x14ac:dyDescent="0.25"/>
    <row r="677" ht="11.1" customHeight="1" x14ac:dyDescent="0.25"/>
    <row r="678" ht="11.1" customHeight="1" x14ac:dyDescent="0.25"/>
    <row r="679" ht="11.1" customHeight="1" x14ac:dyDescent="0.25"/>
    <row r="680" ht="11.1" customHeight="1" x14ac:dyDescent="0.25"/>
    <row r="681" ht="11.1" customHeight="1" x14ac:dyDescent="0.25"/>
    <row r="682" ht="11.1" customHeight="1" x14ac:dyDescent="0.25"/>
    <row r="683" ht="11.1" customHeight="1" x14ac:dyDescent="0.25"/>
    <row r="684" ht="11.1" customHeight="1" x14ac:dyDescent="0.25"/>
    <row r="685" ht="11.1" customHeight="1" x14ac:dyDescent="0.25"/>
    <row r="686" ht="11.1" customHeight="1" x14ac:dyDescent="0.25"/>
    <row r="687" ht="11.1" customHeight="1" x14ac:dyDescent="0.25"/>
    <row r="688" ht="11.1" customHeight="1" x14ac:dyDescent="0.25"/>
    <row r="689" ht="11.1" customHeight="1" x14ac:dyDescent="0.25"/>
    <row r="690" ht="11.1" customHeight="1" x14ac:dyDescent="0.25"/>
    <row r="691" ht="11.1" customHeight="1" x14ac:dyDescent="0.25"/>
    <row r="692" ht="11.1" customHeight="1" x14ac:dyDescent="0.25"/>
    <row r="693" ht="11.1" customHeight="1" x14ac:dyDescent="0.25"/>
    <row r="694" ht="11.1" customHeight="1" x14ac:dyDescent="0.25"/>
    <row r="695" ht="11.1" customHeight="1" x14ac:dyDescent="0.25"/>
    <row r="696" ht="11.1" customHeight="1" x14ac:dyDescent="0.25"/>
    <row r="697" ht="11.1" customHeight="1" x14ac:dyDescent="0.25"/>
    <row r="698" ht="11.1" customHeight="1" x14ac:dyDescent="0.25"/>
    <row r="699" ht="11.1" customHeight="1" x14ac:dyDescent="0.25"/>
    <row r="700" ht="11.1" customHeight="1" x14ac:dyDescent="0.25"/>
    <row r="701" ht="11.1" customHeight="1" x14ac:dyDescent="0.25"/>
    <row r="702" ht="11.1" customHeight="1" x14ac:dyDescent="0.25"/>
    <row r="703" ht="11.1" customHeight="1" x14ac:dyDescent="0.25"/>
    <row r="704" ht="11.1" customHeight="1" x14ac:dyDescent="0.25"/>
    <row r="705" ht="11.1" customHeight="1" x14ac:dyDescent="0.25"/>
    <row r="706" ht="11.1" customHeight="1" x14ac:dyDescent="0.25"/>
    <row r="707" ht="11.1" customHeight="1" x14ac:dyDescent="0.25"/>
    <row r="708" ht="11.1" customHeight="1" x14ac:dyDescent="0.25"/>
    <row r="709" ht="11.1" customHeight="1" x14ac:dyDescent="0.25"/>
    <row r="710" ht="11.1" customHeight="1" x14ac:dyDescent="0.25"/>
    <row r="711" ht="11.1" customHeight="1" x14ac:dyDescent="0.25"/>
    <row r="712" ht="11.1" customHeight="1" x14ac:dyDescent="0.25"/>
    <row r="713" ht="11.1" customHeight="1" x14ac:dyDescent="0.25"/>
    <row r="714" ht="11.1" customHeight="1" x14ac:dyDescent="0.25"/>
    <row r="715" ht="11.1" customHeight="1" x14ac:dyDescent="0.25"/>
  </sheetData>
  <mergeCells count="6">
    <mergeCell ref="D138:I140"/>
    <mergeCell ref="N138:S140"/>
    <mergeCell ref="D2:I4"/>
    <mergeCell ref="N2:S4"/>
    <mergeCell ref="D70:I72"/>
    <mergeCell ref="N70:S72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12" shapeId="15361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123825</xdr:rowOff>
              </from>
              <to>
                <xdr:col>2</xdr:col>
                <xdr:colOff>161925</xdr:colOff>
                <xdr:row>4</xdr:row>
                <xdr:rowOff>104775</xdr:rowOff>
              </to>
            </anchor>
          </objectPr>
        </oleObject>
      </mc:Choice>
      <mc:Fallback>
        <oleObject progId="CorelDRAW.Graphic.12" shapeId="15361" r:id="rId4"/>
      </mc:Fallback>
    </mc:AlternateContent>
    <mc:AlternateContent xmlns:mc="http://schemas.openxmlformats.org/markup-compatibility/2006">
      <mc:Choice Requires="x14">
        <oleObject progId="CorelDRAW.Graphic.12" shapeId="15362" r:id="rId6">
          <objectPr defaultSize="0" autoPict="0" r:id="rId5">
            <anchor moveWithCells="1" sizeWithCells="1">
              <from>
                <xdr:col>10</xdr:col>
                <xdr:colOff>38100</xdr:colOff>
                <xdr:row>0</xdr:row>
                <xdr:rowOff>123825</xdr:rowOff>
              </from>
              <to>
                <xdr:col>12</xdr:col>
                <xdr:colOff>152400</xdr:colOff>
                <xdr:row>4</xdr:row>
                <xdr:rowOff>104775</xdr:rowOff>
              </to>
            </anchor>
          </objectPr>
        </oleObject>
      </mc:Choice>
      <mc:Fallback>
        <oleObject progId="CorelDRAW.Graphic.12" shapeId="15362" r:id="rId6"/>
      </mc:Fallback>
    </mc:AlternateContent>
    <mc:AlternateContent xmlns:mc="http://schemas.openxmlformats.org/markup-compatibility/2006">
      <mc:Choice Requires="x14">
        <oleObject progId="CorelDRAW.Graphic.12" shapeId="15366" r:id="rId7">
          <objectPr defaultSize="0" autoPict="0" r:id="rId5">
            <anchor moveWithCells="1" sizeWithCells="1">
              <from>
                <xdr:col>0</xdr:col>
                <xdr:colOff>47625</xdr:colOff>
                <xdr:row>68</xdr:row>
                <xdr:rowOff>123825</xdr:rowOff>
              </from>
              <to>
                <xdr:col>2</xdr:col>
                <xdr:colOff>161925</xdr:colOff>
                <xdr:row>72</xdr:row>
                <xdr:rowOff>104775</xdr:rowOff>
              </to>
            </anchor>
          </objectPr>
        </oleObject>
      </mc:Choice>
      <mc:Fallback>
        <oleObject progId="CorelDRAW.Graphic.12" shapeId="15366" r:id="rId7"/>
      </mc:Fallback>
    </mc:AlternateContent>
    <mc:AlternateContent xmlns:mc="http://schemas.openxmlformats.org/markup-compatibility/2006">
      <mc:Choice Requires="x14">
        <oleObject progId="CorelDRAW.Graphic.12" shapeId="15367" r:id="rId8">
          <objectPr defaultSize="0" autoPict="0" r:id="rId5">
            <anchor moveWithCells="1" sizeWithCells="1">
              <from>
                <xdr:col>10</xdr:col>
                <xdr:colOff>47625</xdr:colOff>
                <xdr:row>68</xdr:row>
                <xdr:rowOff>123825</xdr:rowOff>
              </from>
              <to>
                <xdr:col>12</xdr:col>
                <xdr:colOff>161925</xdr:colOff>
                <xdr:row>72</xdr:row>
                <xdr:rowOff>104775</xdr:rowOff>
              </to>
            </anchor>
          </objectPr>
        </oleObject>
      </mc:Choice>
      <mc:Fallback>
        <oleObject progId="CorelDRAW.Graphic.12" shapeId="15367" r:id="rId8"/>
      </mc:Fallback>
    </mc:AlternateContent>
    <mc:AlternateContent xmlns:mc="http://schemas.openxmlformats.org/markup-compatibility/2006">
      <mc:Choice Requires="x14">
        <oleObject progId="CorelDRAW.Graphic.12" shapeId="15374" r:id="rId9">
          <objectPr defaultSize="0" autoPict="0" r:id="rId5">
            <anchor moveWithCells="1" sizeWithCells="1">
              <from>
                <xdr:col>10</xdr:col>
                <xdr:colOff>47625</xdr:colOff>
                <xdr:row>136</xdr:row>
                <xdr:rowOff>123825</xdr:rowOff>
              </from>
              <to>
                <xdr:col>12</xdr:col>
                <xdr:colOff>161925</xdr:colOff>
                <xdr:row>140</xdr:row>
                <xdr:rowOff>104775</xdr:rowOff>
              </to>
            </anchor>
          </objectPr>
        </oleObject>
      </mc:Choice>
      <mc:Fallback>
        <oleObject progId="CorelDRAW.Graphic.12" shapeId="15374" r:id="rId9"/>
      </mc:Fallback>
    </mc:AlternateContent>
    <mc:AlternateContent xmlns:mc="http://schemas.openxmlformats.org/markup-compatibility/2006">
      <mc:Choice Requires="x14">
        <oleObject progId="CorelDRAW.Graphic.12" shapeId="15375" r:id="rId10">
          <objectPr defaultSize="0" autoPict="0" r:id="rId5">
            <anchor moveWithCells="1" sizeWithCells="1">
              <from>
                <xdr:col>0</xdr:col>
                <xdr:colOff>47625</xdr:colOff>
                <xdr:row>136</xdr:row>
                <xdr:rowOff>123825</xdr:rowOff>
              </from>
              <to>
                <xdr:col>2</xdr:col>
                <xdr:colOff>161925</xdr:colOff>
                <xdr:row>140</xdr:row>
                <xdr:rowOff>104775</xdr:rowOff>
              </to>
            </anchor>
          </objectPr>
        </oleObject>
      </mc:Choice>
      <mc:Fallback>
        <oleObject progId="CorelDRAW.Graphic.12" shapeId="15375" r:id="rId10"/>
      </mc:Fallback>
    </mc:AlternateContent>
    <mc:AlternateContent xmlns:mc="http://schemas.openxmlformats.org/markup-compatibility/2006">
      <mc:Choice Requires="x14">
        <oleObject progId="CorelDRAW.Graphic.12" shapeId="15376" r:id="rId11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123825</xdr:rowOff>
              </from>
              <to>
                <xdr:col>2</xdr:col>
                <xdr:colOff>161925</xdr:colOff>
                <xdr:row>4</xdr:row>
                <xdr:rowOff>104775</xdr:rowOff>
              </to>
            </anchor>
          </objectPr>
        </oleObject>
      </mc:Choice>
      <mc:Fallback>
        <oleObject progId="CorelDRAW.Graphic.12" shapeId="15376" r:id="rId11"/>
      </mc:Fallback>
    </mc:AlternateContent>
    <mc:AlternateContent xmlns:mc="http://schemas.openxmlformats.org/markup-compatibility/2006">
      <mc:Choice Requires="x14">
        <oleObject progId="CorelDRAW.Graphic.12" shapeId="15377" r:id="rId12">
          <objectPr defaultSize="0" autoPict="0" r:id="rId5">
            <anchor moveWithCells="1" sizeWithCells="1">
              <from>
                <xdr:col>10</xdr:col>
                <xdr:colOff>38100</xdr:colOff>
                <xdr:row>0</xdr:row>
                <xdr:rowOff>123825</xdr:rowOff>
              </from>
              <to>
                <xdr:col>12</xdr:col>
                <xdr:colOff>152400</xdr:colOff>
                <xdr:row>4</xdr:row>
                <xdr:rowOff>104775</xdr:rowOff>
              </to>
            </anchor>
          </objectPr>
        </oleObject>
      </mc:Choice>
      <mc:Fallback>
        <oleObject progId="CorelDRAW.Graphic.12" shapeId="15377" r:id="rId12"/>
      </mc:Fallback>
    </mc:AlternateContent>
    <mc:AlternateContent xmlns:mc="http://schemas.openxmlformats.org/markup-compatibility/2006">
      <mc:Choice Requires="x14">
        <oleObject progId="CorelDRAW.Graphic.12" shapeId="15378" r:id="rId13">
          <objectPr defaultSize="0" autoPict="0" r:id="rId5">
            <anchor moveWithCells="1" sizeWithCells="1">
              <from>
                <xdr:col>0</xdr:col>
                <xdr:colOff>47625</xdr:colOff>
                <xdr:row>68</xdr:row>
                <xdr:rowOff>123825</xdr:rowOff>
              </from>
              <to>
                <xdr:col>2</xdr:col>
                <xdr:colOff>161925</xdr:colOff>
                <xdr:row>72</xdr:row>
                <xdr:rowOff>104775</xdr:rowOff>
              </to>
            </anchor>
          </objectPr>
        </oleObject>
      </mc:Choice>
      <mc:Fallback>
        <oleObject progId="CorelDRAW.Graphic.12" shapeId="15378" r:id="rId13"/>
      </mc:Fallback>
    </mc:AlternateContent>
    <mc:AlternateContent xmlns:mc="http://schemas.openxmlformats.org/markup-compatibility/2006">
      <mc:Choice Requires="x14">
        <oleObject progId="CorelDRAW.Graphic.12" shapeId="15379" r:id="rId14">
          <objectPr defaultSize="0" autoPict="0" r:id="rId5">
            <anchor moveWithCells="1" sizeWithCells="1">
              <from>
                <xdr:col>10</xdr:col>
                <xdr:colOff>47625</xdr:colOff>
                <xdr:row>68</xdr:row>
                <xdr:rowOff>123825</xdr:rowOff>
              </from>
              <to>
                <xdr:col>12</xdr:col>
                <xdr:colOff>161925</xdr:colOff>
                <xdr:row>72</xdr:row>
                <xdr:rowOff>104775</xdr:rowOff>
              </to>
            </anchor>
          </objectPr>
        </oleObject>
      </mc:Choice>
      <mc:Fallback>
        <oleObject progId="CorelDRAW.Graphic.12" shapeId="15379" r:id="rId14"/>
      </mc:Fallback>
    </mc:AlternateContent>
    <mc:AlternateContent xmlns:mc="http://schemas.openxmlformats.org/markup-compatibility/2006">
      <mc:Choice Requires="x14">
        <oleObject progId="CorelDRAW.Graphic.12" shapeId="15380" r:id="rId15">
          <objectPr defaultSize="0" autoPict="0" r:id="rId5">
            <anchor moveWithCells="1" sizeWithCells="1">
              <from>
                <xdr:col>10</xdr:col>
                <xdr:colOff>47625</xdr:colOff>
                <xdr:row>136</xdr:row>
                <xdr:rowOff>123825</xdr:rowOff>
              </from>
              <to>
                <xdr:col>12</xdr:col>
                <xdr:colOff>161925</xdr:colOff>
                <xdr:row>140</xdr:row>
                <xdr:rowOff>104775</xdr:rowOff>
              </to>
            </anchor>
          </objectPr>
        </oleObject>
      </mc:Choice>
      <mc:Fallback>
        <oleObject progId="CorelDRAW.Graphic.12" shapeId="15380" r:id="rId15"/>
      </mc:Fallback>
    </mc:AlternateContent>
    <mc:AlternateContent xmlns:mc="http://schemas.openxmlformats.org/markup-compatibility/2006">
      <mc:Choice Requires="x14">
        <oleObject progId="CorelDRAW.Graphic.12" shapeId="15381" r:id="rId16">
          <objectPr defaultSize="0" autoPict="0" r:id="rId5">
            <anchor moveWithCells="1" sizeWithCells="1">
              <from>
                <xdr:col>0</xdr:col>
                <xdr:colOff>47625</xdr:colOff>
                <xdr:row>136</xdr:row>
                <xdr:rowOff>123825</xdr:rowOff>
              </from>
              <to>
                <xdr:col>2</xdr:col>
                <xdr:colOff>161925</xdr:colOff>
                <xdr:row>140</xdr:row>
                <xdr:rowOff>104775</xdr:rowOff>
              </to>
            </anchor>
          </objectPr>
        </oleObject>
      </mc:Choice>
      <mc:Fallback>
        <oleObject progId="CorelDRAW.Graphic.12" shapeId="15381" r:id="rId16"/>
      </mc:Fallback>
    </mc:AlternateContent>
    <mc:AlternateContent xmlns:mc="http://schemas.openxmlformats.org/markup-compatibility/2006">
      <mc:Choice Requires="x14">
        <oleObject progId="CorelDRAW.Graphic.12" shapeId="15382" r:id="rId17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123825</xdr:rowOff>
              </from>
              <to>
                <xdr:col>2</xdr:col>
                <xdr:colOff>161925</xdr:colOff>
                <xdr:row>4</xdr:row>
                <xdr:rowOff>104775</xdr:rowOff>
              </to>
            </anchor>
          </objectPr>
        </oleObject>
      </mc:Choice>
      <mc:Fallback>
        <oleObject progId="CorelDRAW.Graphic.12" shapeId="15382" r:id="rId17"/>
      </mc:Fallback>
    </mc:AlternateContent>
    <mc:AlternateContent xmlns:mc="http://schemas.openxmlformats.org/markup-compatibility/2006">
      <mc:Choice Requires="x14">
        <oleObject progId="CorelDRAW.Graphic.12" shapeId="15383" r:id="rId18">
          <objectPr defaultSize="0" autoPict="0" r:id="rId5">
            <anchor moveWithCells="1" sizeWithCells="1">
              <from>
                <xdr:col>10</xdr:col>
                <xdr:colOff>38100</xdr:colOff>
                <xdr:row>0</xdr:row>
                <xdr:rowOff>123825</xdr:rowOff>
              </from>
              <to>
                <xdr:col>12</xdr:col>
                <xdr:colOff>152400</xdr:colOff>
                <xdr:row>4</xdr:row>
                <xdr:rowOff>104775</xdr:rowOff>
              </to>
            </anchor>
          </objectPr>
        </oleObject>
      </mc:Choice>
      <mc:Fallback>
        <oleObject progId="CorelDRAW.Graphic.12" shapeId="15383" r:id="rId18"/>
      </mc:Fallback>
    </mc:AlternateContent>
    <mc:AlternateContent xmlns:mc="http://schemas.openxmlformats.org/markup-compatibility/2006">
      <mc:Choice Requires="x14">
        <oleObject progId="CorelDRAW.Graphic.12" shapeId="15384" r:id="rId19">
          <objectPr defaultSize="0" autoPict="0" r:id="rId5">
            <anchor moveWithCells="1" sizeWithCells="1">
              <from>
                <xdr:col>0</xdr:col>
                <xdr:colOff>47625</xdr:colOff>
                <xdr:row>68</xdr:row>
                <xdr:rowOff>123825</xdr:rowOff>
              </from>
              <to>
                <xdr:col>2</xdr:col>
                <xdr:colOff>161925</xdr:colOff>
                <xdr:row>72</xdr:row>
                <xdr:rowOff>104775</xdr:rowOff>
              </to>
            </anchor>
          </objectPr>
        </oleObject>
      </mc:Choice>
      <mc:Fallback>
        <oleObject progId="CorelDRAW.Graphic.12" shapeId="15384" r:id="rId19"/>
      </mc:Fallback>
    </mc:AlternateContent>
    <mc:AlternateContent xmlns:mc="http://schemas.openxmlformats.org/markup-compatibility/2006">
      <mc:Choice Requires="x14">
        <oleObject progId="CorelDRAW.Graphic.12" shapeId="15385" r:id="rId20">
          <objectPr defaultSize="0" autoPict="0" r:id="rId5">
            <anchor moveWithCells="1" sizeWithCells="1">
              <from>
                <xdr:col>10</xdr:col>
                <xdr:colOff>47625</xdr:colOff>
                <xdr:row>68</xdr:row>
                <xdr:rowOff>123825</xdr:rowOff>
              </from>
              <to>
                <xdr:col>12</xdr:col>
                <xdr:colOff>161925</xdr:colOff>
                <xdr:row>72</xdr:row>
                <xdr:rowOff>104775</xdr:rowOff>
              </to>
            </anchor>
          </objectPr>
        </oleObject>
      </mc:Choice>
      <mc:Fallback>
        <oleObject progId="CorelDRAW.Graphic.12" shapeId="15385" r:id="rId20"/>
      </mc:Fallback>
    </mc:AlternateContent>
    <mc:AlternateContent xmlns:mc="http://schemas.openxmlformats.org/markup-compatibility/2006">
      <mc:Choice Requires="x14">
        <oleObject progId="CorelDRAW.Graphic.12" shapeId="15386" r:id="rId21">
          <objectPr defaultSize="0" autoPict="0" r:id="rId5">
            <anchor moveWithCells="1" sizeWithCells="1">
              <from>
                <xdr:col>10</xdr:col>
                <xdr:colOff>47625</xdr:colOff>
                <xdr:row>136</xdr:row>
                <xdr:rowOff>123825</xdr:rowOff>
              </from>
              <to>
                <xdr:col>12</xdr:col>
                <xdr:colOff>161925</xdr:colOff>
                <xdr:row>140</xdr:row>
                <xdr:rowOff>104775</xdr:rowOff>
              </to>
            </anchor>
          </objectPr>
        </oleObject>
      </mc:Choice>
      <mc:Fallback>
        <oleObject progId="CorelDRAW.Graphic.12" shapeId="15386" r:id="rId21"/>
      </mc:Fallback>
    </mc:AlternateContent>
    <mc:AlternateContent xmlns:mc="http://schemas.openxmlformats.org/markup-compatibility/2006">
      <mc:Choice Requires="x14">
        <oleObject progId="CorelDRAW.Graphic.12" shapeId="15387" r:id="rId22">
          <objectPr defaultSize="0" autoPict="0" r:id="rId5">
            <anchor moveWithCells="1" sizeWithCells="1">
              <from>
                <xdr:col>0</xdr:col>
                <xdr:colOff>47625</xdr:colOff>
                <xdr:row>136</xdr:row>
                <xdr:rowOff>123825</xdr:rowOff>
              </from>
              <to>
                <xdr:col>2</xdr:col>
                <xdr:colOff>161925</xdr:colOff>
                <xdr:row>140</xdr:row>
                <xdr:rowOff>104775</xdr:rowOff>
              </to>
            </anchor>
          </objectPr>
        </oleObject>
      </mc:Choice>
      <mc:Fallback>
        <oleObject progId="CorelDRAW.Graphic.12" shapeId="15387" r:id="rId2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Assumptions</vt:lpstr>
      <vt:lpstr>Resi Results</vt:lpstr>
      <vt:lpstr>Scenario 1</vt:lpstr>
      <vt:lpstr>Scenario 2</vt:lpstr>
      <vt:lpstr>Scenario 3</vt:lpstr>
      <vt:lpstr>Scenario 4</vt:lpstr>
      <vt:lpstr>Scenario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</dc:creator>
  <cp:lastModifiedBy>Karen Johnson</cp:lastModifiedBy>
  <cp:lastPrinted>2013-05-15T15:57:49Z</cp:lastPrinted>
  <dcterms:created xsi:type="dcterms:W3CDTF">2012-03-25T11:35:02Z</dcterms:created>
  <dcterms:modified xsi:type="dcterms:W3CDTF">2023-09-12T10:24:25Z</dcterms:modified>
</cp:coreProperties>
</file>