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01\Desktop\CIL\Examination\Website post hearing\"/>
    </mc:Choice>
  </mc:AlternateContent>
  <xr:revisionPtr revIDLastSave="0" documentId="8_{B01FCC54-9611-44A6-AC25-0FF95EE866E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ssumptions" sheetId="1" r:id="rId1"/>
    <sheet name="Comm Results" sheetId="20" r:id="rId2"/>
    <sheet name="Food Retail" sheetId="10" r:id="rId3"/>
  </sheet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5" i="10" l="1"/>
  <c r="N148" i="10" l="1"/>
  <c r="N185" i="10"/>
  <c r="N153" i="10"/>
  <c r="N154" i="10"/>
  <c r="N155" i="10"/>
  <c r="N156" i="10"/>
  <c r="N157" i="10"/>
  <c r="N158" i="10"/>
  <c r="N159" i="10"/>
  <c r="N160" i="10"/>
  <c r="N161" i="10"/>
  <c r="N162" i="10"/>
  <c r="N163" i="10"/>
  <c r="N152" i="10"/>
  <c r="N83" i="10"/>
  <c r="N84" i="10"/>
  <c r="N85" i="10"/>
  <c r="N86" i="10"/>
  <c r="N87" i="10"/>
  <c r="N88" i="10"/>
  <c r="N89" i="10"/>
  <c r="N90" i="10"/>
  <c r="N91" i="10"/>
  <c r="N92" i="10"/>
  <c r="N93" i="10"/>
  <c r="N82" i="10"/>
  <c r="N13" i="10"/>
  <c r="N14" i="10"/>
  <c r="N15" i="10"/>
  <c r="N16" i="10"/>
  <c r="N17" i="10"/>
  <c r="N18" i="10"/>
  <c r="N19" i="10"/>
  <c r="N20" i="10"/>
  <c r="N21" i="10"/>
  <c r="N22" i="10"/>
  <c r="N23" i="10"/>
  <c r="N12" i="10"/>
  <c r="A212" i="1" l="1"/>
  <c r="A209" i="1"/>
  <c r="D180" i="1"/>
  <c r="C131" i="1" l="1"/>
  <c r="K194" i="10" l="1"/>
  <c r="L194" i="10" s="1"/>
  <c r="Q194" i="10" s="1"/>
  <c r="K193" i="10"/>
  <c r="L193" i="10" s="1"/>
  <c r="Q193" i="10" s="1"/>
  <c r="K192" i="10"/>
  <c r="L192" i="10" s="1"/>
  <c r="Q192" i="10" s="1"/>
  <c r="K191" i="10"/>
  <c r="L191" i="10" s="1"/>
  <c r="K190" i="10"/>
  <c r="L190" i="10" s="1"/>
  <c r="K189" i="10"/>
  <c r="L189" i="10" s="1"/>
  <c r="K188" i="10"/>
  <c r="L188" i="10" s="1"/>
  <c r="K187" i="10"/>
  <c r="L187" i="10" s="1"/>
  <c r="K186" i="10"/>
  <c r="L186" i="10" s="1"/>
  <c r="K185" i="10"/>
  <c r="K184" i="10"/>
  <c r="L184" i="10" s="1"/>
  <c r="K183" i="10"/>
  <c r="L183" i="10" s="1"/>
  <c r="K124" i="10"/>
  <c r="L124" i="10" s="1"/>
  <c r="Q124" i="10" s="1"/>
  <c r="K123" i="10"/>
  <c r="L123" i="10" s="1"/>
  <c r="Q123" i="10" s="1"/>
  <c r="K122" i="10"/>
  <c r="L122" i="10" s="1"/>
  <c r="Q122" i="10" s="1"/>
  <c r="K121" i="10"/>
  <c r="L121" i="10" s="1"/>
  <c r="K120" i="10"/>
  <c r="L120" i="10" s="1"/>
  <c r="K119" i="10"/>
  <c r="L119" i="10" s="1"/>
  <c r="K118" i="10"/>
  <c r="L118" i="10" s="1"/>
  <c r="K117" i="10"/>
  <c r="L117" i="10" s="1"/>
  <c r="K116" i="10"/>
  <c r="L116" i="10" s="1"/>
  <c r="K115" i="10"/>
  <c r="K114" i="10"/>
  <c r="L114" i="10" s="1"/>
  <c r="K113" i="10"/>
  <c r="L113" i="10" s="1"/>
  <c r="K54" i="10"/>
  <c r="L54" i="10" s="1"/>
  <c r="Q54" i="10" s="1"/>
  <c r="K53" i="10"/>
  <c r="L53" i="10" s="1"/>
  <c r="Q53" i="10" s="1"/>
  <c r="K52" i="10"/>
  <c r="L52" i="10" s="1"/>
  <c r="Q52" i="10" s="1"/>
  <c r="K51" i="10"/>
  <c r="L51" i="10" s="1"/>
  <c r="K50" i="10"/>
  <c r="L50" i="10" s="1"/>
  <c r="K49" i="10"/>
  <c r="L49" i="10" s="1"/>
  <c r="K48" i="10"/>
  <c r="L48" i="10" s="1"/>
  <c r="K47" i="10"/>
  <c r="L47" i="10" s="1"/>
  <c r="K46" i="10"/>
  <c r="L46" i="10" s="1"/>
  <c r="K45" i="10"/>
  <c r="K44" i="10"/>
  <c r="L44" i="10" s="1"/>
  <c r="K43" i="10"/>
  <c r="L43" i="10" s="1"/>
  <c r="K180" i="10"/>
  <c r="L180" i="10" s="1"/>
  <c r="K179" i="10"/>
  <c r="L179" i="10" s="1"/>
  <c r="K178" i="10"/>
  <c r="L178" i="10" s="1"/>
  <c r="K177" i="10"/>
  <c r="L177" i="10" s="1"/>
  <c r="K176" i="10"/>
  <c r="L176" i="10" s="1"/>
  <c r="K175" i="10"/>
  <c r="L175" i="10" s="1"/>
  <c r="K174" i="10"/>
  <c r="L174" i="10" s="1"/>
  <c r="K173" i="10"/>
  <c r="L173" i="10" s="1"/>
  <c r="K172" i="10"/>
  <c r="L172" i="10" s="1"/>
  <c r="K171" i="10"/>
  <c r="K170" i="10"/>
  <c r="L170" i="10" s="1"/>
  <c r="K169" i="10"/>
  <c r="L169" i="10" s="1"/>
  <c r="K110" i="10"/>
  <c r="L110" i="10" s="1"/>
  <c r="Q110" i="10" s="1"/>
  <c r="K109" i="10"/>
  <c r="L109" i="10" s="1"/>
  <c r="Q109" i="10" s="1"/>
  <c r="K108" i="10"/>
  <c r="L108" i="10" s="1"/>
  <c r="Q108" i="10" s="1"/>
  <c r="K107" i="10"/>
  <c r="L107" i="10" s="1"/>
  <c r="Q107" i="10" s="1"/>
  <c r="K106" i="10"/>
  <c r="L106" i="10" s="1"/>
  <c r="Q106" i="10" s="1"/>
  <c r="K105" i="10"/>
  <c r="L105" i="10" s="1"/>
  <c r="Q105" i="10" s="1"/>
  <c r="K104" i="10"/>
  <c r="K103" i="10"/>
  <c r="L103" i="10" s="1"/>
  <c r="Q103" i="10" s="1"/>
  <c r="K102" i="10"/>
  <c r="L102" i="10" s="1"/>
  <c r="Q102" i="10" s="1"/>
  <c r="K101" i="10"/>
  <c r="K100" i="10"/>
  <c r="L100" i="10" s="1"/>
  <c r="Q100" i="10" s="1"/>
  <c r="K99" i="10"/>
  <c r="L99" i="10" s="1"/>
  <c r="Q99" i="10" s="1"/>
  <c r="K40" i="10"/>
  <c r="L40" i="10" s="1"/>
  <c r="Q40" i="10" s="1"/>
  <c r="K39" i="10"/>
  <c r="L39" i="10" s="1"/>
  <c r="Q39" i="10" s="1"/>
  <c r="K38" i="10"/>
  <c r="L38" i="10" s="1"/>
  <c r="Q38" i="10" s="1"/>
  <c r="K37" i="10"/>
  <c r="L37" i="10" s="1"/>
  <c r="Q37" i="10" s="1"/>
  <c r="K36" i="10"/>
  <c r="L36" i="10" s="1"/>
  <c r="Q36" i="10" s="1"/>
  <c r="K35" i="10"/>
  <c r="L35" i="10" s="1"/>
  <c r="Q35" i="10" s="1"/>
  <c r="K34" i="10"/>
  <c r="L34" i="10" s="1"/>
  <c r="Q34" i="10" s="1"/>
  <c r="K33" i="10"/>
  <c r="L33" i="10" s="1"/>
  <c r="Q33" i="10" s="1"/>
  <c r="K32" i="10"/>
  <c r="L32" i="10" s="1"/>
  <c r="Q32" i="10" s="1"/>
  <c r="K31" i="10"/>
  <c r="K30" i="10"/>
  <c r="K29" i="10"/>
  <c r="L29" i="10" s="1"/>
  <c r="Q29" i="10" s="1"/>
  <c r="M205" i="10"/>
  <c r="L204" i="10"/>
  <c r="O203" i="10"/>
  <c r="M203" i="10"/>
  <c r="L203" i="10"/>
  <c r="N201" i="10"/>
  <c r="N200" i="10"/>
  <c r="N199" i="10"/>
  <c r="N198" i="10"/>
  <c r="N197" i="10"/>
  <c r="N196" i="10"/>
  <c r="J194" i="10"/>
  <c r="J193" i="10"/>
  <c r="J192" i="10"/>
  <c r="N191" i="10"/>
  <c r="N190" i="10"/>
  <c r="N189" i="10"/>
  <c r="Q189" i="10" s="1"/>
  <c r="N188" i="10"/>
  <c r="Q188" i="10" s="1"/>
  <c r="N187" i="10"/>
  <c r="N186" i="10"/>
  <c r="N184" i="10"/>
  <c r="Q184" i="10" s="1"/>
  <c r="N183" i="10"/>
  <c r="J180" i="10"/>
  <c r="J179" i="10"/>
  <c r="J178" i="10"/>
  <c r="Q163" i="10"/>
  <c r="Q162" i="10"/>
  <c r="Q161" i="10"/>
  <c r="Q160" i="10"/>
  <c r="Q159" i="10"/>
  <c r="Q158" i="10"/>
  <c r="Q157" i="10"/>
  <c r="Q156" i="10"/>
  <c r="Q155" i="10"/>
  <c r="L154" i="10"/>
  <c r="Q153" i="10"/>
  <c r="Q152" i="10"/>
  <c r="N146" i="10"/>
  <c r="M135" i="10"/>
  <c r="O133" i="10"/>
  <c r="M133" i="10"/>
  <c r="N132" i="10"/>
  <c r="N131" i="10"/>
  <c r="N130" i="10"/>
  <c r="N129" i="10"/>
  <c r="N128" i="10"/>
  <c r="N127" i="10"/>
  <c r="N126" i="10"/>
  <c r="J124" i="10"/>
  <c r="J123" i="10"/>
  <c r="J122" i="10"/>
  <c r="N121" i="10"/>
  <c r="N120" i="10"/>
  <c r="N119" i="10"/>
  <c r="Q119" i="10" s="1"/>
  <c r="N118" i="10"/>
  <c r="Q118" i="10" s="1"/>
  <c r="N117" i="10"/>
  <c r="N116" i="10"/>
  <c r="Q116" i="10" s="1"/>
  <c r="N114" i="10"/>
  <c r="Q114" i="10" s="1"/>
  <c r="N113" i="10"/>
  <c r="J110" i="10"/>
  <c r="J109" i="10"/>
  <c r="J108" i="10"/>
  <c r="L104" i="10"/>
  <c r="Q104" i="10" s="1"/>
  <c r="Q93" i="10"/>
  <c r="Q92" i="10"/>
  <c r="Q91" i="10"/>
  <c r="Q90" i="10"/>
  <c r="Q89" i="10"/>
  <c r="Q88" i="10"/>
  <c r="Q87" i="10"/>
  <c r="Q86" i="10"/>
  <c r="Q85" i="10"/>
  <c r="Q83" i="10"/>
  <c r="Q82" i="10"/>
  <c r="N78" i="10"/>
  <c r="N76" i="10"/>
  <c r="N6" i="10"/>
  <c r="M65" i="10"/>
  <c r="L64" i="10"/>
  <c r="O63" i="10"/>
  <c r="M63" i="10"/>
  <c r="L63" i="10"/>
  <c r="N62" i="10"/>
  <c r="N61" i="10"/>
  <c r="N60" i="10"/>
  <c r="N59" i="10"/>
  <c r="N58" i="10"/>
  <c r="N57" i="10"/>
  <c r="N56" i="10"/>
  <c r="J54" i="10"/>
  <c r="J53" i="10"/>
  <c r="J52" i="10"/>
  <c r="N51" i="10"/>
  <c r="N50" i="10"/>
  <c r="N49" i="10"/>
  <c r="Q49" i="10" s="1"/>
  <c r="N48" i="10"/>
  <c r="Q48" i="10" s="1"/>
  <c r="N47" i="10"/>
  <c r="N46" i="10"/>
  <c r="N45" i="10"/>
  <c r="N44" i="10"/>
  <c r="Q44" i="10" s="1"/>
  <c r="N43" i="10"/>
  <c r="J40" i="10"/>
  <c r="J39" i="10"/>
  <c r="J38" i="10"/>
  <c r="Q23" i="10"/>
  <c r="Q22" i="10"/>
  <c r="Q21" i="10"/>
  <c r="Q20" i="10"/>
  <c r="Q19" i="10"/>
  <c r="Q18" i="10"/>
  <c r="Q17" i="10"/>
  <c r="Q16" i="10"/>
  <c r="Q15" i="10"/>
  <c r="Q12" i="10"/>
  <c r="N8" i="10"/>
  <c r="A36" i="1"/>
  <c r="A35" i="1"/>
  <c r="A34" i="1"/>
  <c r="A33" i="1"/>
  <c r="A32" i="1"/>
  <c r="Q187" i="10" l="1"/>
  <c r="Q191" i="10"/>
  <c r="Q43" i="10"/>
  <c r="Q47" i="10"/>
  <c r="Q51" i="10"/>
  <c r="Q113" i="10"/>
  <c r="Q117" i="10"/>
  <c r="Q121" i="10"/>
  <c r="Q183" i="10"/>
  <c r="Q120" i="10"/>
  <c r="Q46" i="10"/>
  <c r="Q50" i="10"/>
  <c r="Q186" i="10"/>
  <c r="Q190" i="10"/>
  <c r="L115" i="10"/>
  <c r="Q115" i="10" s="1"/>
  <c r="Q132" i="10"/>
  <c r="L185" i="10"/>
  <c r="Q185" i="10" s="1"/>
  <c r="Q202" i="10"/>
  <c r="Q62" i="10"/>
  <c r="L31" i="10"/>
  <c r="L45" i="10"/>
  <c r="Q45" i="10" s="1"/>
  <c r="Q14" i="10"/>
  <c r="N149" i="10"/>
  <c r="Q154" i="10"/>
  <c r="Q200" i="10" s="1"/>
  <c r="L171" i="10"/>
  <c r="Q181" i="10" s="1"/>
  <c r="Q84" i="10"/>
  <c r="Q130" i="10" s="1"/>
  <c r="L101" i="10"/>
  <c r="Q56" i="10"/>
  <c r="Q13" i="10"/>
  <c r="L30" i="10"/>
  <c r="Q30" i="10" s="1"/>
  <c r="Q126" i="10" l="1"/>
  <c r="N9" i="10"/>
  <c r="N79" i="10"/>
  <c r="Q196" i="10"/>
  <c r="Q25" i="10"/>
  <c r="Q58" i="10" s="1"/>
  <c r="Q165" i="10"/>
  <c r="Q198" i="10" s="1"/>
  <c r="Q95" i="10"/>
  <c r="Q128" i="10" s="1"/>
  <c r="Q201" i="10"/>
  <c r="Q199" i="10"/>
  <c r="Q197" i="10"/>
  <c r="Q131" i="10"/>
  <c r="Q129" i="10"/>
  <c r="Q127" i="10"/>
  <c r="Q61" i="10"/>
  <c r="Q59" i="10"/>
  <c r="Q57" i="10"/>
  <c r="Q60" i="10"/>
  <c r="Q135" i="10" l="1"/>
  <c r="Q65" i="10"/>
  <c r="Q205" i="10"/>
  <c r="Q203" i="10"/>
  <c r="Q204" i="10"/>
  <c r="Q206" i="10" l="1"/>
  <c r="Q208" i="10" s="1"/>
  <c r="Q209" i="10" s="1"/>
  <c r="D189" i="1" s="1"/>
  <c r="N101" i="10" l="1"/>
  <c r="Q101" i="10" s="1"/>
  <c r="N31" i="10"/>
  <c r="Q31" i="10" s="1"/>
  <c r="P41" i="10" l="1"/>
  <c r="Q41" i="10" s="1"/>
  <c r="Q64" i="10" s="1"/>
  <c r="P111" i="10"/>
  <c r="Q111" i="10" s="1"/>
  <c r="Q133" i="10" s="1"/>
  <c r="Q63" i="10" l="1"/>
  <c r="Q66" i="10" s="1"/>
  <c r="Q68" i="10" s="1"/>
  <c r="Q69" i="10" s="1"/>
  <c r="B7" i="20" s="1"/>
  <c r="Q134" i="10"/>
  <c r="Q136" i="10" s="1"/>
  <c r="Q138" i="10" s="1"/>
  <c r="Q139" i="10" s="1"/>
  <c r="C7" i="20" s="1"/>
</calcChain>
</file>

<file path=xl/sharedStrings.xml><?xml version="1.0" encoding="utf-8"?>
<sst xmlns="http://schemas.openxmlformats.org/spreadsheetml/2006/main" count="671" uniqueCount="148">
  <si>
    <t>BASE LAND VALUE SCENARIO</t>
  </si>
  <si>
    <t>DEVELOPMENT LOCATION (ZONE)</t>
  </si>
  <si>
    <t>DEVELOPMENT DETAILS</t>
  </si>
  <si>
    <t>Sqm Total Floorspace</t>
  </si>
  <si>
    <t>Development Value</t>
  </si>
  <si>
    <t>Industrial</t>
  </si>
  <si>
    <t>B1b B1c B2 B8</t>
  </si>
  <si>
    <t xml:space="preserve">sqm </t>
  </si>
  <si>
    <t>£ per sqm</t>
  </si>
  <si>
    <t xml:space="preserve">Office </t>
  </si>
  <si>
    <t>B1a</t>
  </si>
  <si>
    <t>Food Retail</t>
  </si>
  <si>
    <t>A1</t>
  </si>
  <si>
    <t>Other Retail</t>
  </si>
  <si>
    <t>A 1 A2 A3 A4 A5</t>
  </si>
  <si>
    <t>Residential Inst</t>
  </si>
  <si>
    <t>C2</t>
  </si>
  <si>
    <t>Hotels</t>
  </si>
  <si>
    <t>C3</t>
  </si>
  <si>
    <t>Community</t>
  </si>
  <si>
    <t>D1</t>
  </si>
  <si>
    <t>Leisure</t>
  </si>
  <si>
    <t>D2</t>
  </si>
  <si>
    <t>Sui Generis</t>
  </si>
  <si>
    <t>Blank</t>
  </si>
  <si>
    <t>sqm</t>
  </si>
  <si>
    <t>Development Costs</t>
  </si>
  <si>
    <t>Land</t>
  </si>
  <si>
    <t>Plot Ratio</t>
  </si>
  <si>
    <t>Construction</t>
  </si>
  <si>
    <t>Gross/Net</t>
  </si>
  <si>
    <t>Abnormal Costs</t>
  </si>
  <si>
    <t>£ sqm Build Cost</t>
  </si>
  <si>
    <t>Professional Fees @</t>
  </si>
  <si>
    <t>Build Cost</t>
  </si>
  <si>
    <t>Legal Fees</t>
  </si>
  <si>
    <t>GDV</t>
  </si>
  <si>
    <t>Statutory Fees</t>
  </si>
  <si>
    <t>Sales/Marketing Costs</t>
  </si>
  <si>
    <t>Contingencies</t>
  </si>
  <si>
    <t>Planning Obligations</t>
  </si>
  <si>
    <t>Interest @</t>
  </si>
  <si>
    <t>Month Build</t>
  </si>
  <si>
    <t>Arrangement Fee</t>
  </si>
  <si>
    <t>Cost</t>
  </si>
  <si>
    <t>Development Profit</t>
  </si>
  <si>
    <t>of GDV</t>
  </si>
  <si>
    <t>Total Cost</t>
  </si>
  <si>
    <t>POTENTIAL MARGIN FOR CIL</t>
  </si>
  <si>
    <t>POTENTIAL CIL RATE PER SQ METRE</t>
  </si>
  <si>
    <t>Agricultural</t>
  </si>
  <si>
    <t>Viability Model Appraisal Assumptions</t>
  </si>
  <si>
    <t>Affordable Housing</t>
  </si>
  <si>
    <t>Charging Zone</t>
  </si>
  <si>
    <t>Apartments</t>
  </si>
  <si>
    <t>2 bed houses</t>
  </si>
  <si>
    <t>3 Bed houses</t>
  </si>
  <si>
    <t>4 bed houses</t>
  </si>
  <si>
    <t>5 bed house</t>
  </si>
  <si>
    <t>Apartment</t>
  </si>
  <si>
    <t>3 Bed</t>
  </si>
  <si>
    <t>4 Bed</t>
  </si>
  <si>
    <t>5 Bed</t>
  </si>
  <si>
    <t>Sales Value £sqm</t>
  </si>
  <si>
    <t>2 Bed</t>
  </si>
  <si>
    <t>Gross : Net</t>
  </si>
  <si>
    <t>£ per sqm of Construction Cost</t>
  </si>
  <si>
    <t>Construction Cost</t>
  </si>
  <si>
    <t>Market Units Value</t>
  </si>
  <si>
    <t>£ per Market Unit</t>
  </si>
  <si>
    <t>Month Construction</t>
  </si>
  <si>
    <t>Development Sample Unit Size &amp; Land Plot Ratio</t>
  </si>
  <si>
    <t>Plot Ratio %</t>
  </si>
  <si>
    <t xml:space="preserve">Housing Type &amp; Size    </t>
  </si>
  <si>
    <t>Construction Cost Sqm</t>
  </si>
  <si>
    <t>Unit Size Sqm</t>
  </si>
  <si>
    <t>Construction Costs</t>
  </si>
  <si>
    <t>Gross:Net</t>
  </si>
  <si>
    <t>Cost Sqm</t>
  </si>
  <si>
    <t>Charging Zones</t>
  </si>
  <si>
    <t>Sales Values</t>
  </si>
  <si>
    <t>Sales Values Sqm</t>
  </si>
  <si>
    <t>Commercial Development Cost Assumptions</t>
  </si>
  <si>
    <t>Residential Development Cost Assumptions</t>
  </si>
  <si>
    <t>Hotel</t>
  </si>
  <si>
    <t>Mth Sale Void</t>
  </si>
  <si>
    <t>£ per sqm of Build Cost</t>
  </si>
  <si>
    <t>Residential Development Scenarios</t>
  </si>
  <si>
    <t>Title</t>
  </si>
  <si>
    <t>Unit Numbers</t>
  </si>
  <si>
    <t>Mixed Residential Scenario</t>
  </si>
  <si>
    <t>Residential Scenario 2</t>
  </si>
  <si>
    <t>Residential Scenario 3</t>
  </si>
  <si>
    <t>Residential Scenario 4</t>
  </si>
  <si>
    <t>Residential Scenario 5</t>
  </si>
  <si>
    <t>Mixed Residential Development</t>
  </si>
  <si>
    <t>Mth Sales Void</t>
  </si>
  <si>
    <t>DEVELOPMENT TYPE</t>
  </si>
  <si>
    <t>Factory Unit</t>
  </si>
  <si>
    <t>Office Building</t>
  </si>
  <si>
    <t>Supermarket</t>
  </si>
  <si>
    <t>Mid Range Hotel</t>
  </si>
  <si>
    <t>Community Centre</t>
  </si>
  <si>
    <t xml:space="preserve">Farm Store </t>
  </si>
  <si>
    <t>Bowling Alley</t>
  </si>
  <si>
    <t>Food Retail Viability Appraisal</t>
  </si>
  <si>
    <t>Roadside Retail Unit</t>
  </si>
  <si>
    <t>General Retail</t>
  </si>
  <si>
    <t xml:space="preserve">Residential </t>
  </si>
  <si>
    <t>Institutuion</t>
  </si>
  <si>
    <t>C1</t>
  </si>
  <si>
    <t xml:space="preserve">Leisure </t>
  </si>
  <si>
    <t>Agriculture</t>
  </si>
  <si>
    <t>Maximum Commercial CIL Rates</t>
  </si>
  <si>
    <t>Commercial Assumptions</t>
  </si>
  <si>
    <t>Residential Assumptions</t>
  </si>
  <si>
    <t>Stamp Duty</t>
  </si>
  <si>
    <t>Vehicle Repairs</t>
  </si>
  <si>
    <t>Car Sales</t>
  </si>
  <si>
    <t>Car Showroom</t>
  </si>
  <si>
    <t>Repair Garage</t>
  </si>
  <si>
    <t>Care Facility</t>
  </si>
  <si>
    <t>£ per Sqm</t>
  </si>
  <si>
    <t>Brownfield</t>
  </si>
  <si>
    <t>Greenfield</t>
  </si>
  <si>
    <t>Residential Land Values per Ha</t>
  </si>
  <si>
    <t>Comparable Land Value per Ha</t>
  </si>
  <si>
    <t>Residual Land Value per Ha</t>
  </si>
  <si>
    <t>LA ND VALUE ASSUMPTIONS</t>
  </si>
  <si>
    <t>Commercial Land Values</t>
  </si>
  <si>
    <t>Industrial Land Values per Ha</t>
  </si>
  <si>
    <t>Office Land Values per Ha</t>
  </si>
  <si>
    <t>Food Retail Land Values per Ha</t>
  </si>
  <si>
    <t>General Retail Land Values per Ha</t>
  </si>
  <si>
    <t>Residential Institution Land Values per Ha</t>
  </si>
  <si>
    <t>Hotel Land Values per Ha</t>
  </si>
  <si>
    <t>Community Use Land Values per Ha</t>
  </si>
  <si>
    <t>Leisure Land Values per Ha</t>
  </si>
  <si>
    <t>Agricultural Land Values per Ha</t>
  </si>
  <si>
    <t>Sui Generis Land Values per Ha</t>
  </si>
  <si>
    <t>Area Wide</t>
  </si>
  <si>
    <t>Residual Value</t>
  </si>
  <si>
    <t>Gross Residual Land Value</t>
  </si>
  <si>
    <t>Gross Residual Land Value per Ha</t>
  </si>
  <si>
    <t>Sub Market Area/Charging Zone</t>
  </si>
  <si>
    <t>General Zone</t>
  </si>
  <si>
    <t>Food Retail  A1</t>
  </si>
  <si>
    <t>Land Benchmark Uplift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</si>
</sst>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#,##0_ ;\-#,##0\ "/>
    <numFmt numFmtId="165" formatCode="&quot;£&quot;#,##0"/>
    <numFmt numFmtId="166" formatCode="0.0%"/>
    <numFmt numFmtId="167" formatCode="0.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7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5B3D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27">
    <xf numFmtId="0" fontId="0" fillId="0" borderId="0" xfId="0"/>
    <xf numFmtId="0" fontId="8" fillId="0" borderId="0" xfId="0" applyFont="1"/>
    <xf numFmtId="0" fontId="10" fillId="0" borderId="0" xfId="0" applyFont="1"/>
    <xf numFmtId="0" fontId="0" fillId="3" borderId="0" xfId="0" applyFill="1"/>
    <xf numFmtId="0" fontId="0" fillId="2" borderId="0" xfId="0" applyFill="1"/>
    <xf numFmtId="0" fontId="6" fillId="3" borderId="0" xfId="1" applyFont="1" applyFill="1"/>
    <xf numFmtId="0" fontId="7" fillId="3" borderId="0" xfId="1" applyFont="1" applyFill="1"/>
    <xf numFmtId="0" fontId="4" fillId="3" borderId="0" xfId="1" applyFont="1" applyFill="1" applyAlignment="1">
      <alignment horizontal="center"/>
    </xf>
    <xf numFmtId="0" fontId="8" fillId="3" borderId="0" xfId="0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/>
    <xf numFmtId="0" fontId="4" fillId="3" borderId="0" xfId="1" applyFont="1" applyFill="1" applyAlignment="1">
      <alignment horizontal="right"/>
    </xf>
    <xf numFmtId="167" fontId="6" fillId="3" borderId="0" xfId="1" applyNumberFormat="1" applyFont="1" applyFill="1"/>
    <xf numFmtId="0" fontId="3" fillId="2" borderId="0" xfId="0" applyFont="1" applyFill="1"/>
    <xf numFmtId="0" fontId="16" fillId="2" borderId="0" xfId="0" applyFont="1" applyFill="1" applyAlignment="1">
      <alignment vertical="center"/>
    </xf>
    <xf numFmtId="0" fontId="5" fillId="3" borderId="0" xfId="0" applyFont="1" applyFill="1"/>
    <xf numFmtId="0" fontId="4" fillId="3" borderId="0" xfId="0" applyFont="1" applyFill="1"/>
    <xf numFmtId="0" fontId="4" fillId="0" borderId="4" xfId="0" applyFont="1" applyBorder="1"/>
    <xf numFmtId="44" fontId="4" fillId="3" borderId="0" xfId="2" applyFont="1" applyFill="1" applyBorder="1"/>
    <xf numFmtId="0" fontId="5" fillId="11" borderId="0" xfId="0" applyFont="1" applyFill="1"/>
    <xf numFmtId="0" fontId="4" fillId="11" borderId="0" xfId="0" applyFont="1" applyFill="1"/>
    <xf numFmtId="44" fontId="4" fillId="11" borderId="0" xfId="2" applyFont="1" applyFill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6" fillId="0" borderId="0" xfId="0" applyFont="1"/>
    <xf numFmtId="165" fontId="4" fillId="3" borderId="0" xfId="2" applyNumberFormat="1" applyFont="1" applyFill="1"/>
    <xf numFmtId="0" fontId="6" fillId="11" borderId="0" xfId="0" applyFont="1" applyFill="1"/>
    <xf numFmtId="165" fontId="4" fillId="11" borderId="0" xfId="0" applyNumberFormat="1" applyFont="1" applyFill="1"/>
    <xf numFmtId="165" fontId="4" fillId="3" borderId="0" xfId="0" applyNumberFormat="1" applyFont="1" applyFill="1"/>
    <xf numFmtId="165" fontId="4" fillId="11" borderId="0" xfId="2" applyNumberFormat="1" applyFont="1" applyFill="1"/>
    <xf numFmtId="165" fontId="5" fillId="11" borderId="0" xfId="2" applyNumberFormat="1" applyFont="1" applyFill="1"/>
    <xf numFmtId="166" fontId="4" fillId="0" borderId="4" xfId="0" applyNumberFormat="1" applyFont="1" applyBorder="1"/>
    <xf numFmtId="0" fontId="0" fillId="0" borderId="4" xfId="0" applyBorder="1"/>
    <xf numFmtId="9" fontId="4" fillId="0" borderId="0" xfId="0" applyNumberFormat="1" applyFont="1"/>
    <xf numFmtId="0" fontId="5" fillId="10" borderId="0" xfId="0" applyFont="1" applyFill="1"/>
    <xf numFmtId="165" fontId="17" fillId="10" borderId="0" xfId="2" applyNumberFormat="1" applyFont="1" applyFill="1"/>
    <xf numFmtId="0" fontId="6" fillId="3" borderId="0" xfId="0" applyFont="1" applyFill="1"/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4" xfId="0" applyNumberFormat="1" applyFont="1" applyBorder="1"/>
    <xf numFmtId="0" fontId="4" fillId="0" borderId="2" xfId="0" applyFont="1" applyBorder="1"/>
    <xf numFmtId="0" fontId="4" fillId="0" borderId="3" xfId="2" applyNumberFormat="1" applyFont="1" applyBorder="1"/>
    <xf numFmtId="0" fontId="4" fillId="0" borderId="3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164" fontId="4" fillId="3" borderId="0" xfId="2" applyNumberFormat="1" applyFont="1" applyFill="1" applyBorder="1"/>
    <xf numFmtId="9" fontId="4" fillId="3" borderId="0" xfId="0" applyNumberFormat="1" applyFont="1" applyFill="1"/>
    <xf numFmtId="1" fontId="4" fillId="3" borderId="0" xfId="0" applyNumberFormat="1" applyFont="1" applyFill="1" applyAlignment="1">
      <alignment horizontal="left"/>
    </xf>
    <xf numFmtId="0" fontId="7" fillId="3" borderId="0" xfId="0" applyFont="1" applyFill="1"/>
    <xf numFmtId="0" fontId="4" fillId="3" borderId="0" xfId="0" applyFont="1" applyFill="1" applyAlignment="1">
      <alignment horizontal="left"/>
    </xf>
    <xf numFmtId="1" fontId="6" fillId="11" borderId="0" xfId="0" applyNumberFormat="1" applyFont="1" applyFill="1" applyAlignment="1">
      <alignment horizontal="left"/>
    </xf>
    <xf numFmtId="0" fontId="5" fillId="11" borderId="0" xfId="0" applyFont="1" applyFill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65" fontId="4" fillId="3" borderId="0" xfId="2" applyNumberFormat="1" applyFont="1" applyFill="1" applyBorder="1"/>
    <xf numFmtId="1" fontId="5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right"/>
    </xf>
    <xf numFmtId="9" fontId="6" fillId="0" borderId="4" xfId="0" applyNumberFormat="1" applyFont="1" applyBorder="1"/>
    <xf numFmtId="49" fontId="4" fillId="3" borderId="0" xfId="0" applyNumberFormat="1" applyFont="1" applyFill="1" applyAlignment="1">
      <alignment horizontal="left"/>
    </xf>
    <xf numFmtId="1" fontId="4" fillId="11" borderId="0" xfId="0" applyNumberFormat="1" applyFont="1" applyFill="1" applyAlignment="1">
      <alignment horizontal="right"/>
    </xf>
    <xf numFmtId="165" fontId="4" fillId="11" borderId="0" xfId="2" applyNumberFormat="1" applyFont="1" applyFill="1" applyBorder="1"/>
    <xf numFmtId="167" fontId="6" fillId="0" borderId="4" xfId="0" applyNumberFormat="1" applyFont="1" applyBorder="1"/>
    <xf numFmtId="0" fontId="0" fillId="11" borderId="0" xfId="0" applyFill="1"/>
    <xf numFmtId="0" fontId="0" fillId="0" borderId="5" xfId="0" applyBorder="1"/>
    <xf numFmtId="0" fontId="7" fillId="0" borderId="0" xfId="0" applyFont="1"/>
    <xf numFmtId="0" fontId="5" fillId="0" borderId="0" xfId="0" applyFont="1" applyAlignment="1">
      <alignment horizontal="left"/>
    </xf>
    <xf numFmtId="165" fontId="5" fillId="0" borderId="0" xfId="2" applyNumberFormat="1" applyFont="1" applyFill="1"/>
    <xf numFmtId="0" fontId="17" fillId="10" borderId="0" xfId="0" applyFont="1" applyFill="1" applyAlignment="1">
      <alignment horizontal="left"/>
    </xf>
    <xf numFmtId="165" fontId="17" fillId="10" borderId="0" xfId="2" applyNumberFormat="1" applyFont="1" applyFill="1" applyAlignment="1">
      <alignment horizontal="right"/>
    </xf>
    <xf numFmtId="0" fontId="4" fillId="0" borderId="1" xfId="0" applyFont="1" applyBorder="1"/>
    <xf numFmtId="0" fontId="4" fillId="0" borderId="2" xfId="2" applyNumberFormat="1" applyFont="1" applyBorder="1"/>
    <xf numFmtId="166" fontId="0" fillId="0" borderId="5" xfId="0" applyNumberFormat="1" applyBorder="1"/>
    <xf numFmtId="0" fontId="7" fillId="3" borderId="4" xfId="0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2" xfId="2" applyNumberFormat="1" applyFont="1" applyFill="1" applyBorder="1"/>
    <xf numFmtId="0" fontId="4" fillId="6" borderId="3" xfId="2" applyNumberFormat="1" applyFont="1" applyFill="1" applyBorder="1"/>
    <xf numFmtId="165" fontId="8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2" borderId="9" xfId="0" applyFont="1" applyFill="1" applyBorder="1"/>
    <xf numFmtId="0" fontId="8" fillId="2" borderId="13" xfId="0" applyFont="1" applyFill="1" applyBorder="1"/>
    <xf numFmtId="0" fontId="0" fillId="13" borderId="2" xfId="0" applyFill="1" applyBorder="1"/>
    <xf numFmtId="0" fontId="1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8" fillId="13" borderId="17" xfId="0" applyFont="1" applyFill="1" applyBorder="1" applyAlignment="1">
      <alignment horizontal="left"/>
    </xf>
    <xf numFmtId="0" fontId="0" fillId="13" borderId="16" xfId="0" applyFill="1" applyBorder="1"/>
    <xf numFmtId="0" fontId="14" fillId="2" borderId="6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4" fillId="3" borderId="9" xfId="1" applyFont="1" applyFill="1" applyBorder="1"/>
    <xf numFmtId="0" fontId="2" fillId="3" borderId="0" xfId="1" applyFill="1"/>
    <xf numFmtId="0" fontId="2" fillId="0" borderId="4" xfId="1" applyBorder="1"/>
    <xf numFmtId="0" fontId="2" fillId="3" borderId="10" xfId="1" applyFill="1" applyBorder="1"/>
    <xf numFmtId="166" fontId="4" fillId="0" borderId="4" xfId="1" applyNumberFormat="1" applyFont="1" applyBorder="1"/>
    <xf numFmtId="0" fontId="4" fillId="3" borderId="10" xfId="1" applyFont="1" applyFill="1" applyBorder="1"/>
    <xf numFmtId="9" fontId="4" fillId="3" borderId="0" xfId="1" applyNumberFormat="1" applyFont="1" applyFill="1"/>
    <xf numFmtId="0" fontId="4" fillId="0" borderId="4" xfId="1" applyFont="1" applyBorder="1" applyAlignment="1">
      <alignment horizontal="right"/>
    </xf>
    <xf numFmtId="0" fontId="4" fillId="0" borderId="4" xfId="1" applyFont="1" applyBorder="1"/>
    <xf numFmtId="0" fontId="6" fillId="3" borderId="10" xfId="1" applyFont="1" applyFill="1" applyBorder="1"/>
    <xf numFmtId="0" fontId="8" fillId="3" borderId="13" xfId="0" applyFont="1" applyFill="1" applyBorder="1"/>
    <xf numFmtId="0" fontId="8" fillId="3" borderId="14" xfId="0" applyFont="1" applyFill="1" applyBorder="1"/>
    <xf numFmtId="0" fontId="8" fillId="3" borderId="15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1" fontId="5" fillId="3" borderId="9" xfId="1" applyNumberFormat="1" applyFont="1" applyFill="1" applyBorder="1" applyAlignment="1">
      <alignment horizontal="left"/>
    </xf>
    <xf numFmtId="0" fontId="8" fillId="3" borderId="10" xfId="0" applyFont="1" applyFill="1" applyBorder="1"/>
    <xf numFmtId="0" fontId="0" fillId="3" borderId="9" xfId="0" applyFill="1" applyBorder="1"/>
    <xf numFmtId="1" fontId="4" fillId="3" borderId="9" xfId="1" applyNumberFormat="1" applyFont="1" applyFill="1" applyBorder="1" applyAlignment="1">
      <alignment horizontal="left"/>
    </xf>
    <xf numFmtId="0" fontId="4" fillId="3" borderId="9" xfId="1" applyFont="1" applyFill="1" applyBorder="1" applyAlignment="1">
      <alignment horizontal="left"/>
    </xf>
    <xf numFmtId="167" fontId="6" fillId="3" borderId="1" xfId="1" applyNumberFormat="1" applyFont="1" applyFill="1" applyBorder="1"/>
    <xf numFmtId="0" fontId="14" fillId="2" borderId="6" xfId="1" applyFont="1" applyFill="1" applyBorder="1"/>
    <xf numFmtId="0" fontId="9" fillId="2" borderId="7" xfId="1" applyFont="1" applyFill="1" applyBorder="1"/>
    <xf numFmtId="0" fontId="14" fillId="2" borderId="7" xfId="1" applyFont="1" applyFill="1" applyBorder="1"/>
    <xf numFmtId="0" fontId="8" fillId="3" borderId="0" xfId="0" applyFont="1" applyFill="1" applyAlignment="1">
      <alignment horizontal="center"/>
    </xf>
    <xf numFmtId="0" fontId="4" fillId="0" borderId="4" xfId="1" applyFont="1" applyBorder="1" applyAlignment="1">
      <alignment horizontal="center"/>
    </xf>
    <xf numFmtId="9" fontId="4" fillId="0" borderId="4" xfId="1" applyNumberFormat="1" applyFont="1" applyBorder="1" applyAlignment="1">
      <alignment horizontal="center"/>
    </xf>
    <xf numFmtId="167" fontId="6" fillId="0" borderId="4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6" xfId="0" applyFont="1" applyBorder="1"/>
    <xf numFmtId="1" fontId="15" fillId="3" borderId="9" xfId="1" applyNumberFormat="1" applyFont="1" applyFill="1" applyBorder="1" applyAlignment="1">
      <alignment horizontal="left"/>
    </xf>
    <xf numFmtId="0" fontId="7" fillId="3" borderId="4" xfId="1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13" fillId="2" borderId="6" xfId="0" applyFont="1" applyFill="1" applyBorder="1"/>
    <xf numFmtId="0" fontId="8" fillId="3" borderId="9" xfId="0" applyFont="1" applyFill="1" applyBorder="1"/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1" fontId="2" fillId="0" borderId="4" xfId="1" applyNumberFormat="1" applyBorder="1"/>
    <xf numFmtId="1" fontId="4" fillId="0" borderId="4" xfId="1" applyNumberFormat="1" applyFont="1" applyBorder="1" applyAlignment="1">
      <alignment horizontal="right"/>
    </xf>
    <xf numFmtId="0" fontId="13" fillId="2" borderId="7" xfId="0" applyFont="1" applyFill="1" applyBorder="1"/>
    <xf numFmtId="0" fontId="13" fillId="2" borderId="8" xfId="0" applyFont="1" applyFill="1" applyBorder="1"/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left"/>
    </xf>
    <xf numFmtId="0" fontId="8" fillId="5" borderId="0" xfId="0" applyFont="1" applyFill="1"/>
    <xf numFmtId="0" fontId="19" fillId="4" borderId="9" xfId="0" applyFont="1" applyFill="1" applyBorder="1" applyAlignment="1">
      <alignment horizontal="left"/>
    </xf>
    <xf numFmtId="0" fontId="8" fillId="4" borderId="0" xfId="0" applyFont="1" applyFill="1"/>
    <xf numFmtId="0" fontId="19" fillId="7" borderId="9" xfId="0" applyFont="1" applyFill="1" applyBorder="1" applyAlignment="1">
      <alignment horizontal="left"/>
    </xf>
    <xf numFmtId="0" fontId="8" fillId="7" borderId="0" xfId="0" applyFont="1" applyFill="1"/>
    <xf numFmtId="0" fontId="19" fillId="8" borderId="9" xfId="0" applyFont="1" applyFill="1" applyBorder="1" applyAlignment="1">
      <alignment horizontal="left"/>
    </xf>
    <xf numFmtId="0" fontId="8" fillId="8" borderId="0" xfId="0" applyFont="1" applyFill="1"/>
    <xf numFmtId="0" fontId="11" fillId="2" borderId="7" xfId="0" applyFont="1" applyFill="1" applyBorder="1"/>
    <xf numFmtId="0" fontId="6" fillId="3" borderId="9" xfId="1" applyFont="1" applyFill="1" applyBorder="1"/>
    <xf numFmtId="0" fontId="9" fillId="2" borderId="7" xfId="0" applyFont="1" applyFill="1" applyBorder="1"/>
    <xf numFmtId="0" fontId="1" fillId="3" borderId="0" xfId="0" applyFont="1" applyFill="1"/>
    <xf numFmtId="9" fontId="8" fillId="5" borderId="4" xfId="0" applyNumberFormat="1" applyFont="1" applyFill="1" applyBorder="1" applyAlignment="1">
      <alignment horizontal="center"/>
    </xf>
    <xf numFmtId="9" fontId="8" fillId="4" borderId="4" xfId="0" applyNumberFormat="1" applyFont="1" applyFill="1" applyBorder="1" applyAlignment="1">
      <alignment horizontal="center"/>
    </xf>
    <xf numFmtId="9" fontId="8" fillId="7" borderId="4" xfId="0" applyNumberFormat="1" applyFont="1" applyFill="1" applyBorder="1" applyAlignment="1">
      <alignment horizontal="center"/>
    </xf>
    <xf numFmtId="9" fontId="8" fillId="8" borderId="4" xfId="0" applyNumberFormat="1" applyFont="1" applyFill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0" fontId="8" fillId="2" borderId="6" xfId="0" applyFont="1" applyFill="1" applyBorder="1"/>
    <xf numFmtId="0" fontId="8" fillId="2" borderId="0" xfId="0" applyFont="1" applyFill="1"/>
    <xf numFmtId="0" fontId="14" fillId="2" borderId="9" xfId="0" applyFont="1" applyFill="1" applyBorder="1"/>
    <xf numFmtId="0" fontId="1" fillId="12" borderId="4" xfId="0" applyFont="1" applyFill="1" applyBorder="1" applyAlignment="1">
      <alignment horizontal="center"/>
    </xf>
    <xf numFmtId="0" fontId="25" fillId="14" borderId="4" xfId="0" applyFont="1" applyFill="1" applyBorder="1" applyAlignment="1">
      <alignment horizontal="center"/>
    </xf>
    <xf numFmtId="0" fontId="25" fillId="15" borderId="4" xfId="0" applyFont="1" applyFill="1" applyBorder="1" applyAlignment="1">
      <alignment horizontal="center"/>
    </xf>
    <xf numFmtId="0" fontId="4" fillId="13" borderId="4" xfId="1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left"/>
    </xf>
    <xf numFmtId="0" fontId="8" fillId="6" borderId="0" xfId="0" applyFont="1" applyFill="1"/>
    <xf numFmtId="9" fontId="8" fillId="6" borderId="4" xfId="0" applyNumberFormat="1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/>
    </xf>
    <xf numFmtId="0" fontId="24" fillId="3" borderId="9" xfId="0" applyFont="1" applyFill="1" applyBorder="1"/>
    <xf numFmtId="0" fontId="24" fillId="3" borderId="13" xfId="0" applyFont="1" applyFill="1" applyBorder="1"/>
    <xf numFmtId="1" fontId="25" fillId="4" borderId="4" xfId="0" applyNumberFormat="1" applyFont="1" applyFill="1" applyBorder="1" applyAlignment="1">
      <alignment horizontal="center"/>
    </xf>
    <xf numFmtId="1" fontId="25" fillId="5" borderId="4" xfId="0" applyNumberFormat="1" applyFont="1" applyFill="1" applyBorder="1" applyAlignment="1">
      <alignment horizontal="center"/>
    </xf>
    <xf numFmtId="1" fontId="25" fillId="6" borderId="4" xfId="0" applyNumberFormat="1" applyFont="1" applyFill="1" applyBorder="1" applyAlignment="1">
      <alignment horizontal="center"/>
    </xf>
    <xf numFmtId="1" fontId="25" fillId="15" borderId="12" xfId="0" applyNumberFormat="1" applyFont="1" applyFill="1" applyBorder="1" applyAlignment="1">
      <alignment horizontal="center"/>
    </xf>
    <xf numFmtId="1" fontId="25" fillId="16" borderId="4" xfId="0" applyNumberFormat="1" applyFont="1" applyFill="1" applyBorder="1" applyAlignment="1">
      <alignment horizontal="center"/>
    </xf>
    <xf numFmtId="0" fontId="0" fillId="10" borderId="0" xfId="0" applyFill="1"/>
    <xf numFmtId="0" fontId="21" fillId="10" borderId="0" xfId="0" applyFont="1" applyFill="1"/>
    <xf numFmtId="1" fontId="8" fillId="2" borderId="7" xfId="0" applyNumberFormat="1" applyFont="1" applyFill="1" applyBorder="1"/>
    <xf numFmtId="1" fontId="8" fillId="2" borderId="8" xfId="0" applyNumberFormat="1" applyFont="1" applyFill="1" applyBorder="1"/>
    <xf numFmtId="1" fontId="25" fillId="4" borderId="23" xfId="0" applyNumberFormat="1" applyFont="1" applyFill="1" applyBorder="1" applyAlignment="1">
      <alignment horizontal="center"/>
    </xf>
    <xf numFmtId="1" fontId="25" fillId="5" borderId="23" xfId="0" applyNumberFormat="1" applyFont="1" applyFill="1" applyBorder="1" applyAlignment="1">
      <alignment horizontal="center"/>
    </xf>
    <xf numFmtId="1" fontId="25" fillId="6" borderId="23" xfId="0" applyNumberFormat="1" applyFont="1" applyFill="1" applyBorder="1" applyAlignment="1">
      <alignment horizontal="center"/>
    </xf>
    <xf numFmtId="1" fontId="25" fillId="16" borderId="23" xfId="0" applyNumberFormat="1" applyFont="1" applyFill="1" applyBorder="1" applyAlignment="1">
      <alignment horizontal="center"/>
    </xf>
    <xf numFmtId="1" fontId="25" fillId="15" borderId="24" xfId="0" applyNumberFormat="1" applyFont="1" applyFill="1" applyBorder="1" applyAlignment="1">
      <alignment horizontal="center"/>
    </xf>
    <xf numFmtId="1" fontId="8" fillId="2" borderId="10" xfId="0" applyNumberFormat="1" applyFont="1" applyFill="1" applyBorder="1"/>
    <xf numFmtId="0" fontId="26" fillId="3" borderId="9" xfId="0" applyFont="1" applyFill="1" applyBorder="1"/>
    <xf numFmtId="1" fontId="25" fillId="3" borderId="15" xfId="0" applyNumberFormat="1" applyFont="1" applyFill="1" applyBorder="1" applyAlignment="1">
      <alignment horizontal="center"/>
    </xf>
    <xf numFmtId="1" fontId="8" fillId="0" borderId="0" xfId="0" applyNumberFormat="1" applyFont="1"/>
    <xf numFmtId="1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3" borderId="18" xfId="0" applyFont="1" applyFill="1" applyBorder="1" applyAlignment="1">
      <alignment horizontal="left"/>
    </xf>
    <xf numFmtId="0" fontId="0" fillId="3" borderId="19" xfId="0" applyFill="1" applyBorder="1"/>
    <xf numFmtId="0" fontId="0" fillId="3" borderId="20" xfId="0" applyFill="1" applyBorder="1"/>
    <xf numFmtId="0" fontId="15" fillId="13" borderId="25" xfId="0" applyFont="1" applyFill="1" applyBorder="1" applyAlignment="1">
      <alignment horizontal="center"/>
    </xf>
    <xf numFmtId="0" fontId="18" fillId="17" borderId="0" xfId="0" applyFont="1" applyFill="1" applyAlignment="1">
      <alignment horizontal="right" vertical="center"/>
    </xf>
    <xf numFmtId="0" fontId="0" fillId="17" borderId="9" xfId="0" applyFill="1" applyBorder="1"/>
    <xf numFmtId="0" fontId="0" fillId="18" borderId="26" xfId="0" applyFill="1" applyBorder="1"/>
    <xf numFmtId="0" fontId="12" fillId="17" borderId="0" xfId="0" applyFont="1" applyFill="1" applyAlignment="1">
      <alignment horizontal="left" vertical="center"/>
    </xf>
    <xf numFmtId="0" fontId="27" fillId="18" borderId="0" xfId="0" applyFont="1" applyFill="1"/>
    <xf numFmtId="0" fontId="27" fillId="18" borderId="5" xfId="0" applyFont="1" applyFill="1" applyBorder="1" applyAlignment="1">
      <alignment horizontal="center" vertical="center" wrapText="1"/>
    </xf>
    <xf numFmtId="0" fontId="27" fillId="18" borderId="4" xfId="0" applyFont="1" applyFill="1" applyBorder="1" applyAlignment="1">
      <alignment horizontal="center" vertical="center" wrapText="1"/>
    </xf>
    <xf numFmtId="0" fontId="27" fillId="18" borderId="11" xfId="0" applyFont="1" applyFill="1" applyBorder="1"/>
    <xf numFmtId="165" fontId="0" fillId="12" borderId="4" xfId="0" applyNumberFormat="1" applyFill="1" applyBorder="1" applyAlignment="1">
      <alignment horizontal="center"/>
    </xf>
    <xf numFmtId="0" fontId="0" fillId="17" borderId="0" xfId="0" applyFill="1"/>
    <xf numFmtId="165" fontId="0" fillId="17" borderId="0" xfId="0" applyNumberFormat="1" applyFill="1" applyAlignment="1">
      <alignment horizontal="center"/>
    </xf>
    <xf numFmtId="0" fontId="24" fillId="3" borderId="21" xfId="0" applyFont="1" applyFill="1" applyBorder="1"/>
    <xf numFmtId="0" fontId="24" fillId="3" borderId="22" xfId="0" applyFont="1" applyFill="1" applyBorder="1"/>
    <xf numFmtId="9" fontId="0" fillId="9" borderId="27" xfId="0" applyNumberFormat="1" applyFill="1" applyBorder="1"/>
    <xf numFmtId="165" fontId="25" fillId="13" borderId="12" xfId="0" applyNumberFormat="1" applyFont="1" applyFill="1" applyBorder="1" applyAlignment="1">
      <alignment horizontal="center"/>
    </xf>
    <xf numFmtId="165" fontId="8" fillId="2" borderId="10" xfId="0" applyNumberFormat="1" applyFont="1" applyFill="1" applyBorder="1"/>
    <xf numFmtId="165" fontId="25" fillId="3" borderId="10" xfId="0" applyNumberFormat="1" applyFont="1" applyFill="1" applyBorder="1" applyAlignment="1">
      <alignment horizontal="center"/>
    </xf>
    <xf numFmtId="0" fontId="28" fillId="19" borderId="28" xfId="0" applyFont="1" applyFill="1" applyBorder="1" applyAlignment="1">
      <alignment vertical="center"/>
    </xf>
    <xf numFmtId="0" fontId="28" fillId="19" borderId="15" xfId="0" applyFont="1" applyFill="1" applyBorder="1" applyAlignment="1">
      <alignment vertical="center"/>
    </xf>
    <xf numFmtId="1" fontId="0" fillId="0" borderId="4" xfId="0" applyNumberFormat="1" applyBorder="1"/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13" xfId="0" applyFont="1" applyFill="1" applyBorder="1"/>
    <xf numFmtId="0" fontId="12" fillId="2" borderId="14" xfId="0" applyFont="1" applyFill="1" applyBorder="1"/>
    <xf numFmtId="0" fontId="10" fillId="2" borderId="0" xfId="0" applyFont="1" applyFill="1"/>
    <xf numFmtId="0" fontId="10" fillId="2" borderId="10" xfId="0" applyFont="1" applyFill="1" applyBorder="1"/>
    <xf numFmtId="0" fontId="27" fillId="18" borderId="1" xfId="0" applyFont="1" applyFill="1" applyBorder="1" applyAlignment="1">
      <alignment horizontal="center" vertical="center" wrapText="1"/>
    </xf>
    <xf numFmtId="0" fontId="27" fillId="18" borderId="3" xfId="0" applyFont="1" applyFill="1" applyBorder="1" applyAlignment="1">
      <alignment horizontal="center" vertical="center" wrapText="1"/>
    </xf>
    <xf numFmtId="0" fontId="0" fillId="2" borderId="0" xfId="0" applyFill="1"/>
    <xf numFmtId="0" fontId="20" fillId="2" borderId="0" xfId="0" applyFont="1" applyFill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</xdr:colOff>
          <xdr:row>0</xdr:row>
          <xdr:rowOff>83820</xdr:rowOff>
        </xdr:from>
        <xdr:to>
          <xdr:col>2</xdr:col>
          <xdr:colOff>144780</xdr:colOff>
          <xdr:row>4</xdr:row>
          <xdr:rowOff>99060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106680</xdr:colOff>
          <xdr:row>1</xdr:row>
          <xdr:rowOff>45720</xdr:rowOff>
        </xdr:from>
        <xdr:to>
          <xdr:col>0</xdr:col>
          <xdr:colOff>1143000</xdr:colOff>
          <xdr:row>2</xdr:row>
          <xdr:rowOff>22860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213360</xdr:colOff>
          <xdr:row>0</xdr:row>
          <xdr:rowOff>121920</xdr:rowOff>
        </xdr:from>
        <xdr:to>
          <xdr:col>11</xdr:col>
          <xdr:colOff>83820</xdr:colOff>
          <xdr:row>4</xdr:row>
          <xdr:rowOff>106680</xdr:rowOff>
        </xdr:to>
        <xdr:sp macro="" textlink="">
          <xdr:nvSpPr>
            <xdr:cNvPr id="22532" name="Object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2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213360</xdr:colOff>
          <xdr:row>70</xdr:row>
          <xdr:rowOff>121920</xdr:rowOff>
        </xdr:from>
        <xdr:to>
          <xdr:col>11</xdr:col>
          <xdr:colOff>83820</xdr:colOff>
          <xdr:row>74</xdr:row>
          <xdr:rowOff>106680</xdr:rowOff>
        </xdr:to>
        <xdr:sp macro="" textlink="">
          <xdr:nvSpPr>
            <xdr:cNvPr id="22538" name="Object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2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213360</xdr:colOff>
          <xdr:row>140</xdr:row>
          <xdr:rowOff>121920</xdr:rowOff>
        </xdr:from>
        <xdr:to>
          <xdr:col>11</xdr:col>
          <xdr:colOff>83820</xdr:colOff>
          <xdr:row>144</xdr:row>
          <xdr:rowOff>106680</xdr:rowOff>
        </xdr:to>
        <xdr:sp macro="" textlink="">
          <xdr:nvSpPr>
            <xdr:cNvPr id="22543" name="Object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2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15"/>
  <sheetViews>
    <sheetView topLeftCell="A210" zoomScale="130" zoomScaleNormal="130" workbookViewId="0">
      <selection activeCell="C118" sqref="C118"/>
    </sheetView>
  </sheetViews>
  <sheetFormatPr defaultRowHeight="14.4" x14ac:dyDescent="0.3"/>
  <cols>
    <col min="1" max="1" width="11.6640625" customWidth="1"/>
    <col min="2" max="9" width="10.6640625" customWidth="1"/>
  </cols>
  <sheetData>
    <row r="1" spans="1:44" ht="11.1" customHeight="1" x14ac:dyDescent="0.3">
      <c r="A1" s="157"/>
      <c r="B1" s="107"/>
      <c r="C1" s="107"/>
      <c r="D1" s="107"/>
      <c r="E1" s="107"/>
      <c r="F1" s="107"/>
      <c r="G1" s="107"/>
      <c r="H1" s="10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1.1" customHeight="1" x14ac:dyDescent="0.45">
      <c r="A2" s="83"/>
      <c r="B2" s="158"/>
      <c r="C2" s="158"/>
      <c r="D2" s="221" t="s">
        <v>51</v>
      </c>
      <c r="E2" s="221"/>
      <c r="F2" s="221"/>
      <c r="G2" s="221"/>
      <c r="H2" s="22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1.1" customHeight="1" x14ac:dyDescent="0.45">
      <c r="A3" s="83"/>
      <c r="B3" s="158"/>
      <c r="C3" s="158"/>
      <c r="D3" s="221"/>
      <c r="E3" s="221"/>
      <c r="F3" s="221"/>
      <c r="G3" s="221"/>
      <c r="H3" s="22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1.1" customHeight="1" x14ac:dyDescent="0.45">
      <c r="A4" s="83"/>
      <c r="B4" s="158"/>
      <c r="C4" s="158"/>
      <c r="D4" s="221"/>
      <c r="E4" s="221"/>
      <c r="F4" s="221"/>
      <c r="G4" s="221"/>
      <c r="H4" s="22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0.5" customHeight="1" thickBot="1" x14ac:dyDescent="0.35">
      <c r="A5" s="84"/>
      <c r="B5" s="126"/>
      <c r="C5" s="126"/>
      <c r="D5" s="126"/>
      <c r="E5" s="126"/>
      <c r="F5" s="126"/>
      <c r="G5" s="126"/>
      <c r="H5" s="1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3.5" hidden="1" customHeight="1" thickBot="1" x14ac:dyDescent="0.35">
      <c r="A7" s="217" t="s">
        <v>115</v>
      </c>
      <c r="B7" s="218"/>
      <c r="C7" s="218"/>
      <c r="D7" s="218"/>
      <c r="E7" s="107"/>
      <c r="F7" s="107"/>
      <c r="G7" s="107"/>
      <c r="H7" s="10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3.5" hidden="1" customHeight="1" thickBot="1" x14ac:dyDescent="0.35">
      <c r="A8" s="219"/>
      <c r="B8" s="220"/>
      <c r="C8" s="220"/>
      <c r="D8" s="220"/>
      <c r="E8" s="126"/>
      <c r="F8" s="126"/>
      <c r="G8" s="126"/>
      <c r="H8" s="1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3.5" hidden="1" customHeight="1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3.5" hidden="1" customHeight="1" thickBot="1" x14ac:dyDescent="0.35">
      <c r="A10" s="128" t="s">
        <v>52</v>
      </c>
      <c r="B10" s="150"/>
      <c r="C10" s="150"/>
      <c r="D10" s="150"/>
      <c r="E10" s="150"/>
      <c r="F10" s="150"/>
      <c r="G10" s="150"/>
      <c r="H10" s="10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8.25" hidden="1" customHeight="1" thickBot="1" x14ac:dyDescent="0.35">
      <c r="A11" s="129"/>
      <c r="B11" s="8"/>
      <c r="C11" s="8"/>
      <c r="D11" s="8"/>
      <c r="E11" s="8"/>
      <c r="F11" s="8"/>
      <c r="G11" s="8"/>
      <c r="H11" s="1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3.5" hidden="1" customHeight="1" thickBot="1" x14ac:dyDescent="0.35">
      <c r="A12" s="111"/>
      <c r="B12" s="8"/>
      <c r="C12" s="8"/>
      <c r="D12" s="151"/>
      <c r="E12" s="151"/>
      <c r="F12" s="151"/>
      <c r="G12" s="8"/>
      <c r="H12" s="1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3.5" hidden="1" customHeight="1" thickBot="1" x14ac:dyDescent="0.35">
      <c r="A13" s="142"/>
      <c r="B13" s="143"/>
      <c r="C13" s="153"/>
      <c r="D13" s="153"/>
      <c r="E13" s="153"/>
      <c r="F13" s="153"/>
      <c r="G13" s="151"/>
      <c r="H13" s="1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3.5" hidden="1" customHeight="1" thickBot="1" x14ac:dyDescent="0.35">
      <c r="A14" s="140"/>
      <c r="B14" s="141"/>
      <c r="C14" s="152"/>
      <c r="D14" s="152"/>
      <c r="E14" s="152"/>
      <c r="F14" s="152"/>
      <c r="G14" s="8"/>
      <c r="H14" s="1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3.5" hidden="1" customHeight="1" thickBot="1" x14ac:dyDescent="0.35">
      <c r="A15" s="165"/>
      <c r="B15" s="166"/>
      <c r="C15" s="167"/>
      <c r="D15" s="167"/>
      <c r="E15" s="167"/>
      <c r="F15" s="167"/>
      <c r="G15" s="8"/>
      <c r="H15" s="1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3.5" hidden="1" customHeight="1" thickBot="1" x14ac:dyDescent="0.35">
      <c r="A16" s="144"/>
      <c r="B16" s="145"/>
      <c r="C16" s="154"/>
      <c r="D16" s="154"/>
      <c r="E16" s="154"/>
      <c r="F16" s="154"/>
      <c r="G16" s="8"/>
      <c r="H16" s="1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4.1" hidden="1" customHeight="1" thickBot="1" x14ac:dyDescent="0.35">
      <c r="A17" s="146"/>
      <c r="B17" s="147"/>
      <c r="C17" s="155"/>
      <c r="D17" s="155"/>
      <c r="E17" s="155"/>
      <c r="F17" s="155"/>
      <c r="G17" s="8"/>
      <c r="H17" s="1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4.1" hidden="1" customHeight="1" thickBot="1" x14ac:dyDescent="0.35">
      <c r="A18" s="129"/>
      <c r="B18" s="8"/>
      <c r="C18" s="8"/>
      <c r="D18" s="156"/>
      <c r="E18" s="156"/>
      <c r="F18" s="156"/>
      <c r="G18" s="8"/>
      <c r="H18" s="1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3.5" hidden="1" customHeight="1" thickBot="1" x14ac:dyDescent="0.35">
      <c r="A19" s="131"/>
      <c r="B19" s="132"/>
      <c r="C19" s="132"/>
      <c r="D19" s="132"/>
      <c r="E19" s="132"/>
      <c r="F19" s="132"/>
      <c r="G19" s="105"/>
      <c r="H19" s="10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4.1" hidden="1" customHeight="1" thickBo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4.1" hidden="1" customHeight="1" thickBot="1" x14ac:dyDescent="0.35">
      <c r="A21" s="128" t="s">
        <v>73</v>
      </c>
      <c r="B21" s="148"/>
      <c r="C21" s="148"/>
      <c r="D21" s="107"/>
      <c r="E21" s="87"/>
      <c r="F21" s="92" t="s">
        <v>74</v>
      </c>
      <c r="G21" s="107"/>
      <c r="H21" s="10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4.1" hidden="1" customHeight="1" thickBot="1" x14ac:dyDescent="0.35">
      <c r="A22" s="149" t="s">
        <v>54</v>
      </c>
      <c r="B22" s="101">
        <v>60</v>
      </c>
      <c r="C22" s="5" t="s">
        <v>7</v>
      </c>
      <c r="D22" s="122">
        <v>1.1499999999999999</v>
      </c>
      <c r="E22" s="8"/>
      <c r="F22" s="5" t="s">
        <v>54</v>
      </c>
      <c r="G22" s="101"/>
      <c r="H22" s="103" t="s">
        <v>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3.5" hidden="1" customHeight="1" thickBot="1" x14ac:dyDescent="0.35">
      <c r="A23" s="149" t="s">
        <v>55</v>
      </c>
      <c r="B23" s="101">
        <v>75</v>
      </c>
      <c r="C23" s="5" t="s">
        <v>7</v>
      </c>
      <c r="D23" s="8" t="s">
        <v>65</v>
      </c>
      <c r="E23" s="8"/>
      <c r="F23" s="5" t="s">
        <v>55</v>
      </c>
      <c r="G23" s="101"/>
      <c r="H23" s="103" t="s">
        <v>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4.1" hidden="1" customHeight="1" thickBot="1" x14ac:dyDescent="0.35">
      <c r="A24" s="149" t="s">
        <v>56</v>
      </c>
      <c r="B24" s="101">
        <v>88</v>
      </c>
      <c r="C24" s="5" t="s">
        <v>7</v>
      </c>
      <c r="D24" s="8"/>
      <c r="E24" s="8"/>
      <c r="F24" s="5" t="s">
        <v>56</v>
      </c>
      <c r="G24" s="101"/>
      <c r="H24" s="103" t="s">
        <v>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4.1" hidden="1" customHeight="1" thickBot="1" x14ac:dyDescent="0.35">
      <c r="A25" s="149" t="s">
        <v>57</v>
      </c>
      <c r="B25" s="101">
        <v>120</v>
      </c>
      <c r="C25" s="5" t="s">
        <v>7</v>
      </c>
      <c r="D25" s="8"/>
      <c r="E25" s="8"/>
      <c r="F25" s="5" t="s">
        <v>57</v>
      </c>
      <c r="G25" s="101"/>
      <c r="H25" s="103" t="s">
        <v>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3.5" hidden="1" customHeight="1" thickBot="1" x14ac:dyDescent="0.35">
      <c r="A26" s="149" t="s">
        <v>58</v>
      </c>
      <c r="B26" s="102">
        <v>140</v>
      </c>
      <c r="C26" s="5" t="s">
        <v>7</v>
      </c>
      <c r="D26" s="8"/>
      <c r="E26" s="8"/>
      <c r="F26" s="5" t="s">
        <v>58</v>
      </c>
      <c r="G26" s="101"/>
      <c r="H26" s="103" t="s">
        <v>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4.1" hidden="1" customHeight="1" thickBot="1" x14ac:dyDescent="0.35">
      <c r="A27" s="104"/>
      <c r="B27" s="105"/>
      <c r="C27" s="105"/>
      <c r="D27" s="105"/>
      <c r="E27" s="105"/>
      <c r="F27" s="105"/>
      <c r="G27" s="105"/>
      <c r="H27" s="10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4.1" hidden="1" customHeight="1" thickBo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4.1" hidden="1" customHeight="1" thickBot="1" x14ac:dyDescent="0.35">
      <c r="A29" s="128" t="s">
        <v>80</v>
      </c>
      <c r="B29" s="136"/>
      <c r="C29" s="136"/>
      <c r="D29" s="136"/>
      <c r="E29" s="136"/>
      <c r="F29" s="136"/>
      <c r="G29" s="136"/>
      <c r="H29" s="13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3.5" hidden="1" customHeight="1" thickBot="1" x14ac:dyDescent="0.35">
      <c r="A30" s="129" t="s">
        <v>53</v>
      </c>
      <c r="B30" s="8"/>
      <c r="C30" s="8"/>
      <c r="D30" s="8"/>
      <c r="E30" s="8" t="s">
        <v>63</v>
      </c>
      <c r="F30" s="8"/>
      <c r="G30" s="8"/>
      <c r="H30" s="1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4.1" hidden="1" customHeight="1" thickBot="1" x14ac:dyDescent="0.35">
      <c r="A31" s="111"/>
      <c r="B31" s="3"/>
      <c r="C31" s="138" t="s">
        <v>59</v>
      </c>
      <c r="D31" s="138" t="s">
        <v>64</v>
      </c>
      <c r="E31" s="138" t="s">
        <v>60</v>
      </c>
      <c r="F31" s="138" t="s">
        <v>61</v>
      </c>
      <c r="G31" s="138" t="s">
        <v>62</v>
      </c>
      <c r="H31" s="1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4.1" hidden="1" customHeight="1" thickBot="1" x14ac:dyDescent="0.35">
      <c r="A32" s="142">
        <f>A13</f>
        <v>0</v>
      </c>
      <c r="B32" s="143"/>
      <c r="C32" s="164"/>
      <c r="D32" s="164"/>
      <c r="E32" s="164"/>
      <c r="F32" s="164"/>
      <c r="G32" s="164"/>
      <c r="H32" s="1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3.5" hidden="1" customHeight="1" thickBot="1" x14ac:dyDescent="0.35">
      <c r="A33" s="140">
        <f>A14</f>
        <v>0</v>
      </c>
      <c r="B33" s="141"/>
      <c r="C33" s="168"/>
      <c r="D33" s="168"/>
      <c r="E33" s="168"/>
      <c r="F33" s="168"/>
      <c r="G33" s="168"/>
      <c r="H33" s="1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4.1" hidden="1" customHeight="1" thickBot="1" x14ac:dyDescent="0.35">
      <c r="A34" s="165">
        <f>A15</f>
        <v>0</v>
      </c>
      <c r="B34" s="166"/>
      <c r="C34" s="169"/>
      <c r="D34" s="169"/>
      <c r="E34" s="169"/>
      <c r="F34" s="169"/>
      <c r="G34" s="169"/>
      <c r="H34" s="1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3.5" hidden="1" customHeight="1" thickBot="1" x14ac:dyDescent="0.35">
      <c r="A35" s="144">
        <f>A16</f>
        <v>0</v>
      </c>
      <c r="B35" s="145"/>
      <c r="C35" s="161"/>
      <c r="D35" s="161"/>
      <c r="E35" s="161"/>
      <c r="F35" s="161"/>
      <c r="G35" s="161"/>
      <c r="H35" s="1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3.5" hidden="1" customHeight="1" thickBot="1" x14ac:dyDescent="0.35">
      <c r="A36" s="146">
        <f>A17</f>
        <v>0</v>
      </c>
      <c r="B36" s="147"/>
      <c r="C36" s="162"/>
      <c r="D36" s="162"/>
      <c r="E36" s="162"/>
      <c r="F36" s="162"/>
      <c r="G36" s="162"/>
      <c r="H36" s="1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3.5" hidden="1" customHeight="1" thickBot="1" x14ac:dyDescent="0.35">
      <c r="A37" s="104"/>
      <c r="B37" s="105"/>
      <c r="C37" s="105"/>
      <c r="D37" s="105"/>
      <c r="E37" s="105"/>
      <c r="F37" s="105"/>
      <c r="G37" s="105"/>
      <c r="H37" s="10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3.75" hidden="1" customHeight="1" thickBo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3.5" hidden="1" customHeight="1" thickBot="1" x14ac:dyDescent="0.35">
      <c r="A39" s="91" t="s">
        <v>83</v>
      </c>
      <c r="B39" s="92"/>
      <c r="C39" s="92"/>
      <c r="D39" s="92"/>
      <c r="E39" s="92"/>
      <c r="F39" s="92"/>
      <c r="G39" s="92"/>
      <c r="H39" s="9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3.5" hidden="1" customHeight="1" thickBot="1" x14ac:dyDescent="0.35">
      <c r="A40" s="94" t="s">
        <v>31</v>
      </c>
      <c r="B40" s="95"/>
      <c r="C40" s="95"/>
      <c r="D40" s="95"/>
      <c r="E40" s="96"/>
      <c r="F40" s="5" t="s">
        <v>66</v>
      </c>
      <c r="G40" s="95"/>
      <c r="H40" s="9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3.5" hidden="1" customHeight="1" thickBot="1" x14ac:dyDescent="0.35">
      <c r="A41" s="94" t="s">
        <v>33</v>
      </c>
      <c r="B41" s="10"/>
      <c r="C41" s="10"/>
      <c r="D41" s="10"/>
      <c r="E41" s="98">
        <v>0.08</v>
      </c>
      <c r="F41" s="5" t="s">
        <v>67</v>
      </c>
      <c r="G41" s="10"/>
      <c r="H41" s="9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3.5" hidden="1" customHeight="1" thickBot="1" x14ac:dyDescent="0.35">
      <c r="A42" s="94" t="s">
        <v>35</v>
      </c>
      <c r="B42" s="10"/>
      <c r="C42" s="10"/>
      <c r="D42" s="10"/>
      <c r="E42" s="98">
        <v>5.0000000000000001E-3</v>
      </c>
      <c r="F42" s="5" t="s">
        <v>36</v>
      </c>
      <c r="G42" s="10"/>
      <c r="H42" s="9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3.5" hidden="1" customHeight="1" thickBot="1" x14ac:dyDescent="0.35">
      <c r="A43" s="94" t="s">
        <v>37</v>
      </c>
      <c r="B43" s="10"/>
      <c r="C43" s="10"/>
      <c r="D43" s="10"/>
      <c r="E43" s="98">
        <v>1.0999999999999999E-2</v>
      </c>
      <c r="F43" s="5" t="s">
        <v>67</v>
      </c>
      <c r="G43" s="10"/>
      <c r="H43" s="9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3.5" hidden="1" customHeight="1" thickBot="1" x14ac:dyDescent="0.35">
      <c r="A44" s="94" t="s">
        <v>38</v>
      </c>
      <c r="B44" s="10"/>
      <c r="C44" s="10"/>
      <c r="D44" s="10"/>
      <c r="E44" s="98">
        <v>0.02</v>
      </c>
      <c r="F44" s="5" t="s">
        <v>68</v>
      </c>
      <c r="G44" s="10"/>
      <c r="H44" s="9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3.5" hidden="1" customHeight="1" thickBot="1" x14ac:dyDescent="0.35">
      <c r="A45" s="94" t="s">
        <v>39</v>
      </c>
      <c r="B45" s="10"/>
      <c r="C45" s="100"/>
      <c r="D45" s="10"/>
      <c r="E45" s="98">
        <v>0.05</v>
      </c>
      <c r="F45" s="5" t="s">
        <v>67</v>
      </c>
      <c r="G45" s="10"/>
      <c r="H45" s="9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3.5" hidden="1" customHeight="1" thickBot="1" x14ac:dyDescent="0.35">
      <c r="A46" s="94" t="s">
        <v>40</v>
      </c>
      <c r="B46" s="95"/>
      <c r="C46" s="95"/>
      <c r="D46" s="95"/>
      <c r="E46" s="134"/>
      <c r="F46" s="5" t="s">
        <v>69</v>
      </c>
      <c r="G46" s="95"/>
      <c r="H46" s="9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3.5" hidden="1" customHeight="1" thickBot="1" x14ac:dyDescent="0.35">
      <c r="A47" s="94" t="s">
        <v>41</v>
      </c>
      <c r="B47" s="10"/>
      <c r="C47" s="98">
        <v>0.06</v>
      </c>
      <c r="D47" s="135">
        <v>12</v>
      </c>
      <c r="E47" s="5" t="s">
        <v>70</v>
      </c>
      <c r="F47" s="10"/>
      <c r="G47" s="102">
        <v>6</v>
      </c>
      <c r="H47" s="103" t="s">
        <v>96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3.5" hidden="1" customHeight="1" thickBot="1" x14ac:dyDescent="0.35">
      <c r="A48" s="94" t="s">
        <v>43</v>
      </c>
      <c r="B48" s="10"/>
      <c r="C48" s="98">
        <v>0.01</v>
      </c>
      <c r="D48" s="5" t="s">
        <v>44</v>
      </c>
      <c r="E48" s="10"/>
      <c r="F48" s="10"/>
      <c r="G48" s="10"/>
      <c r="H48" s="9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3.5" hidden="1" customHeight="1" thickBot="1" x14ac:dyDescent="0.35">
      <c r="A49" s="94" t="s">
        <v>45</v>
      </c>
      <c r="B49" s="10"/>
      <c r="C49" s="10"/>
      <c r="D49" s="98">
        <v>0.2</v>
      </c>
      <c r="E49" s="5" t="s">
        <v>46</v>
      </c>
      <c r="F49" s="10"/>
      <c r="G49" s="10"/>
      <c r="H49" s="9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3.5" hidden="1" customHeight="1" thickBot="1" x14ac:dyDescent="0.35">
      <c r="A50" s="104"/>
      <c r="B50" s="105"/>
      <c r="C50" s="105"/>
      <c r="D50" s="105"/>
      <c r="E50" s="105"/>
      <c r="F50" s="105"/>
      <c r="G50" s="105"/>
      <c r="H50" s="10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3.5" hidden="1" customHeight="1" thickBo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3.5" hidden="1" customHeight="1" thickBo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2" hidden="1" customHeight="1" thickBo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3.5" hidden="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3.5" hidden="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2" hidden="1" customHeight="1" x14ac:dyDescent="0.3">
      <c r="A56" s="217" t="s">
        <v>87</v>
      </c>
      <c r="B56" s="218"/>
      <c r="C56" s="218"/>
      <c r="D56" s="218"/>
      <c r="E56" s="218"/>
      <c r="F56" s="218"/>
      <c r="G56" s="107"/>
      <c r="H56" s="10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3.5" hidden="1" customHeight="1" thickBot="1" x14ac:dyDescent="0.35">
      <c r="A57" s="219"/>
      <c r="B57" s="220"/>
      <c r="C57" s="220"/>
      <c r="D57" s="220"/>
      <c r="E57" s="220"/>
      <c r="F57" s="220"/>
      <c r="G57" s="126"/>
      <c r="H57" s="12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3.5" hidden="1" customHeight="1" x14ac:dyDescent="0.3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3.5" hidden="1" customHeight="1" x14ac:dyDescent="0.3">
      <c r="A59" s="128" t="s">
        <v>90</v>
      </c>
      <c r="B59" s="87"/>
      <c r="C59" s="87"/>
      <c r="D59" s="87"/>
      <c r="E59" s="87"/>
      <c r="F59" s="87"/>
      <c r="G59" s="87"/>
      <c r="H59" s="8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3.5" hidden="1" customHeight="1" x14ac:dyDescent="0.3">
      <c r="A60" s="129" t="s">
        <v>88</v>
      </c>
      <c r="B60" s="44" t="s">
        <v>95</v>
      </c>
      <c r="C60" s="45"/>
      <c r="D60" s="46"/>
      <c r="E60" s="3"/>
      <c r="F60" s="3"/>
      <c r="G60" s="3"/>
      <c r="H60" s="13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3.5" hidden="1" customHeight="1" x14ac:dyDescent="0.3">
      <c r="A61" s="129" t="s">
        <v>89</v>
      </c>
      <c r="B61" s="3"/>
      <c r="C61" s="37">
        <v>100</v>
      </c>
      <c r="D61" s="36"/>
      <c r="E61" s="3"/>
      <c r="F61" s="3"/>
      <c r="G61" s="3"/>
      <c r="H61" s="13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3.5" hidden="1" customHeight="1" x14ac:dyDescent="0.3">
      <c r="A62" s="111"/>
      <c r="B62" s="3"/>
      <c r="C62" s="39"/>
      <c r="D62" s="36"/>
      <c r="E62" s="3"/>
      <c r="F62" s="3"/>
      <c r="G62" s="3"/>
      <c r="H62" s="13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3.5" hidden="1" customHeight="1" x14ac:dyDescent="0.3">
      <c r="A63" s="111"/>
      <c r="B63" s="3"/>
      <c r="C63" s="39"/>
      <c r="D63" s="36"/>
      <c r="E63" s="3"/>
      <c r="F63" s="3"/>
      <c r="G63" s="3"/>
      <c r="H63" s="13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3.5" hidden="1" customHeight="1" x14ac:dyDescent="0.3">
      <c r="A64" s="111"/>
      <c r="B64" s="3"/>
      <c r="C64" s="39"/>
      <c r="D64" s="36"/>
      <c r="E64" s="3"/>
      <c r="F64" s="3"/>
      <c r="G64" s="3"/>
      <c r="H64" s="13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3.5" hidden="1" customHeight="1" x14ac:dyDescent="0.3">
      <c r="A65" s="111"/>
      <c r="B65" s="3"/>
      <c r="C65" s="39"/>
      <c r="D65" s="36"/>
      <c r="E65" s="3"/>
      <c r="F65" s="3"/>
      <c r="G65" s="3"/>
      <c r="H65" s="13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3.5" hidden="1" customHeight="1" thickBot="1" x14ac:dyDescent="0.35">
      <c r="A66" s="131"/>
      <c r="B66" s="132"/>
      <c r="C66" s="132"/>
      <c r="D66" s="132"/>
      <c r="E66" s="132"/>
      <c r="F66" s="132"/>
      <c r="G66" s="132"/>
      <c r="H66" s="13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3.5" hidden="1" customHeight="1" x14ac:dyDescent="0.3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4.1" hidden="1" customHeight="1" x14ac:dyDescent="0.3">
      <c r="A68" s="128" t="s">
        <v>91</v>
      </c>
      <c r="B68" s="87"/>
      <c r="C68" s="87"/>
      <c r="D68" s="87"/>
      <c r="E68" s="87"/>
      <c r="F68" s="87"/>
      <c r="G68" s="87"/>
      <c r="H68" s="8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3.5" hidden="1" customHeight="1" x14ac:dyDescent="0.3">
      <c r="A69" s="129" t="s">
        <v>88</v>
      </c>
      <c r="B69" s="44"/>
      <c r="C69" s="45"/>
      <c r="D69" s="46"/>
      <c r="E69" s="3"/>
      <c r="F69" s="3"/>
      <c r="G69" s="3"/>
      <c r="H69" s="13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4.1" hidden="1" customHeight="1" x14ac:dyDescent="0.3">
      <c r="A70" s="129" t="s">
        <v>89</v>
      </c>
      <c r="B70" s="3"/>
      <c r="C70" s="38"/>
      <c r="D70" s="36" t="s">
        <v>54</v>
      </c>
      <c r="E70" s="3"/>
      <c r="F70" s="3"/>
      <c r="G70" s="3"/>
      <c r="H70" s="13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3.5" hidden="1" customHeight="1" x14ac:dyDescent="0.3">
      <c r="A71" s="111"/>
      <c r="B71" s="3"/>
      <c r="C71" s="37"/>
      <c r="D71" s="36" t="s">
        <v>55</v>
      </c>
      <c r="E71" s="3"/>
      <c r="F71" s="3"/>
      <c r="G71" s="3"/>
      <c r="H71" s="13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4.1" hidden="1" customHeight="1" x14ac:dyDescent="0.3">
      <c r="A72" s="111"/>
      <c r="B72" s="3"/>
      <c r="C72" s="37"/>
      <c r="D72" s="36" t="s">
        <v>56</v>
      </c>
      <c r="E72" s="3"/>
      <c r="F72" s="3"/>
      <c r="G72" s="3"/>
      <c r="H72" s="13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3.5" hidden="1" customHeight="1" x14ac:dyDescent="0.3">
      <c r="A73" s="111"/>
      <c r="B73" s="3"/>
      <c r="C73" s="37"/>
      <c r="D73" s="36" t="s">
        <v>57</v>
      </c>
      <c r="E73" s="3"/>
      <c r="F73" s="3"/>
      <c r="G73" s="3"/>
      <c r="H73" s="13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4.1" hidden="1" customHeight="1" x14ac:dyDescent="0.3">
      <c r="A74" s="111"/>
      <c r="B74" s="3"/>
      <c r="C74" s="37"/>
      <c r="D74" s="36" t="s">
        <v>58</v>
      </c>
      <c r="E74" s="3"/>
      <c r="F74" s="3"/>
      <c r="G74" s="3"/>
      <c r="H74" s="13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4.1" hidden="1" customHeight="1" thickBot="1" x14ac:dyDescent="0.35">
      <c r="A75" s="131"/>
      <c r="B75" s="132"/>
      <c r="C75" s="132"/>
      <c r="D75" s="132"/>
      <c r="E75" s="132"/>
      <c r="F75" s="132"/>
      <c r="G75" s="132"/>
      <c r="H75" s="13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4.1" hidden="1" customHeight="1" x14ac:dyDescent="0.3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4.1" hidden="1" customHeight="1" x14ac:dyDescent="0.3">
      <c r="A77" s="128" t="s">
        <v>92</v>
      </c>
      <c r="B77" s="87"/>
      <c r="C77" s="87"/>
      <c r="D77" s="87"/>
      <c r="E77" s="87"/>
      <c r="F77" s="87"/>
      <c r="G77" s="87"/>
      <c r="H77" s="8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3.5" hidden="1" customHeight="1" x14ac:dyDescent="0.3">
      <c r="A78" s="129" t="s">
        <v>88</v>
      </c>
      <c r="B78" s="44"/>
      <c r="C78" s="45"/>
      <c r="D78" s="46"/>
      <c r="E78" s="3"/>
      <c r="F78" s="3"/>
      <c r="G78" s="3"/>
      <c r="H78" s="13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3.5" hidden="1" customHeight="1" x14ac:dyDescent="0.3">
      <c r="A79" s="129" t="s">
        <v>89</v>
      </c>
      <c r="B79" s="3"/>
      <c r="C79" s="38"/>
      <c r="D79" s="36" t="s">
        <v>54</v>
      </c>
      <c r="E79" s="3"/>
      <c r="F79" s="3"/>
      <c r="G79" s="3"/>
      <c r="H79" s="13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3.5" hidden="1" customHeight="1" x14ac:dyDescent="0.3">
      <c r="A80" s="111"/>
      <c r="B80" s="3"/>
      <c r="C80" s="37"/>
      <c r="D80" s="36" t="s">
        <v>55</v>
      </c>
      <c r="E80" s="3"/>
      <c r="F80" s="3"/>
      <c r="G80" s="3"/>
      <c r="H80" s="13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9.75" hidden="1" customHeight="1" thickBot="1" x14ac:dyDescent="0.35">
      <c r="A81" s="111"/>
      <c r="B81" s="3"/>
      <c r="C81" s="37"/>
      <c r="D81" s="36" t="s">
        <v>56</v>
      </c>
      <c r="E81" s="3"/>
      <c r="F81" s="3"/>
      <c r="G81" s="3"/>
      <c r="H81" s="13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6.75" hidden="1" customHeight="1" thickBot="1" x14ac:dyDescent="0.35">
      <c r="A82" s="111"/>
      <c r="B82" s="3"/>
      <c r="C82" s="37"/>
      <c r="D82" s="36" t="s">
        <v>57</v>
      </c>
      <c r="E82" s="3"/>
      <c r="F82" s="3"/>
      <c r="G82" s="3"/>
      <c r="H82" s="13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3.5" hidden="1" customHeight="1" thickBot="1" x14ac:dyDescent="0.35">
      <c r="A83" s="111"/>
      <c r="B83" s="3"/>
      <c r="C83" s="37"/>
      <c r="D83" s="36" t="s">
        <v>58</v>
      </c>
      <c r="E83" s="3"/>
      <c r="F83" s="3"/>
      <c r="G83" s="3"/>
      <c r="H83" s="13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3.5" hidden="1" customHeight="1" thickBot="1" x14ac:dyDescent="0.35">
      <c r="A84" s="131"/>
      <c r="B84" s="132"/>
      <c r="C84" s="132"/>
      <c r="D84" s="132"/>
      <c r="E84" s="132"/>
      <c r="F84" s="132"/>
      <c r="G84" s="132"/>
      <c r="H84" s="13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3.5" hidden="1" customHeight="1" thickBot="1" x14ac:dyDescent="0.3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4.1" hidden="1" customHeight="1" thickBot="1" x14ac:dyDescent="0.35">
      <c r="A86" s="128" t="s">
        <v>93</v>
      </c>
      <c r="B86" s="87"/>
      <c r="C86" s="87"/>
      <c r="D86" s="87"/>
      <c r="E86" s="87"/>
      <c r="F86" s="87"/>
      <c r="G86" s="87"/>
      <c r="H86" s="8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3.5" hidden="1" customHeight="1" thickBot="1" x14ac:dyDescent="0.35">
      <c r="A87" s="129" t="s">
        <v>88</v>
      </c>
      <c r="B87" s="44"/>
      <c r="C87" s="45"/>
      <c r="D87" s="46"/>
      <c r="E87" s="3"/>
      <c r="F87" s="3"/>
      <c r="G87" s="3"/>
      <c r="H87" s="13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3.5" hidden="1" customHeight="1" thickBot="1" x14ac:dyDescent="0.35">
      <c r="A88" s="129" t="s">
        <v>89</v>
      </c>
      <c r="B88" s="3"/>
      <c r="C88" s="38"/>
      <c r="D88" s="36" t="s">
        <v>54</v>
      </c>
      <c r="E88" s="3"/>
      <c r="F88" s="3"/>
      <c r="G88" s="3"/>
      <c r="H88" s="13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3.5" hidden="1" customHeight="1" thickBot="1" x14ac:dyDescent="0.35">
      <c r="A89" s="111"/>
      <c r="B89" s="3"/>
      <c r="C89" s="37"/>
      <c r="D89" s="36" t="s">
        <v>55</v>
      </c>
      <c r="E89" s="3"/>
      <c r="F89" s="3"/>
      <c r="G89" s="3"/>
      <c r="H89" s="13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4.1" hidden="1" customHeight="1" thickBot="1" x14ac:dyDescent="0.35">
      <c r="A90" s="111"/>
      <c r="B90" s="3"/>
      <c r="C90" s="37"/>
      <c r="D90" s="36" t="s">
        <v>56</v>
      </c>
      <c r="E90" s="3"/>
      <c r="F90" s="3"/>
      <c r="G90" s="3"/>
      <c r="H90" s="13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3.5" hidden="1" customHeight="1" thickBot="1" x14ac:dyDescent="0.35">
      <c r="A91" s="111"/>
      <c r="B91" s="3"/>
      <c r="C91" s="37"/>
      <c r="D91" s="36" t="s">
        <v>57</v>
      </c>
      <c r="E91" s="3"/>
      <c r="F91" s="3"/>
      <c r="G91" s="3"/>
      <c r="H91" s="13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3.5" hidden="1" customHeight="1" thickBot="1" x14ac:dyDescent="0.35">
      <c r="A92" s="111"/>
      <c r="B92" s="3"/>
      <c r="C92" s="37"/>
      <c r="D92" s="36" t="s">
        <v>58</v>
      </c>
      <c r="E92" s="3"/>
      <c r="F92" s="3"/>
      <c r="G92" s="3"/>
      <c r="H92" s="13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3.5" hidden="1" customHeight="1" thickBot="1" x14ac:dyDescent="0.35">
      <c r="A93" s="131"/>
      <c r="B93" s="132"/>
      <c r="C93" s="132"/>
      <c r="D93" s="132"/>
      <c r="E93" s="132"/>
      <c r="F93" s="132"/>
      <c r="G93" s="132"/>
      <c r="H93" s="13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3.5" hidden="1" customHeight="1" thickBot="1" x14ac:dyDescent="0.3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3.5" hidden="1" customHeight="1" thickBot="1" x14ac:dyDescent="0.35">
      <c r="A95" s="128" t="s">
        <v>94</v>
      </c>
      <c r="B95" s="87"/>
      <c r="C95" s="87"/>
      <c r="D95" s="87"/>
      <c r="E95" s="87"/>
      <c r="F95" s="87"/>
      <c r="G95" s="87"/>
      <c r="H95" s="8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4.5" hidden="1" customHeight="1" thickBot="1" x14ac:dyDescent="0.35">
      <c r="A96" s="129" t="s">
        <v>88</v>
      </c>
      <c r="B96" s="44"/>
      <c r="C96" s="45"/>
      <c r="D96" s="46"/>
      <c r="E96" s="3"/>
      <c r="F96" s="3"/>
      <c r="G96" s="3"/>
      <c r="H96" s="13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3.5" hidden="1" customHeight="1" x14ac:dyDescent="0.3">
      <c r="A97" s="129" t="s">
        <v>89</v>
      </c>
      <c r="B97" s="3"/>
      <c r="C97" s="38"/>
      <c r="D97" s="36" t="s">
        <v>54</v>
      </c>
      <c r="E97" s="3"/>
      <c r="F97" s="3"/>
      <c r="G97" s="3"/>
      <c r="H97" s="13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3.5" hidden="1" customHeight="1" x14ac:dyDescent="0.3">
      <c r="A98" s="111"/>
      <c r="B98" s="3"/>
      <c r="C98" s="37"/>
      <c r="D98" s="36" t="s">
        <v>55</v>
      </c>
      <c r="E98" s="3"/>
      <c r="F98" s="3"/>
      <c r="G98" s="3"/>
      <c r="H98" s="13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3.5" hidden="1" customHeight="1" x14ac:dyDescent="0.3">
      <c r="A99" s="111"/>
      <c r="B99" s="3"/>
      <c r="C99" s="37"/>
      <c r="D99" s="36" t="s">
        <v>56</v>
      </c>
      <c r="E99" s="3"/>
      <c r="F99" s="3"/>
      <c r="G99" s="3"/>
      <c r="H99" s="13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3.5" hidden="1" customHeight="1" x14ac:dyDescent="0.3">
      <c r="A100" s="111"/>
      <c r="B100" s="3"/>
      <c r="C100" s="37"/>
      <c r="D100" s="36" t="s">
        <v>57</v>
      </c>
      <c r="E100" s="3"/>
      <c r="F100" s="3"/>
      <c r="G100" s="3"/>
      <c r="H100" s="13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3.5" hidden="1" customHeight="1" x14ac:dyDescent="0.3">
      <c r="A101" s="111"/>
      <c r="B101" s="3"/>
      <c r="C101" s="37"/>
      <c r="D101" s="36" t="s">
        <v>58</v>
      </c>
      <c r="E101" s="3"/>
      <c r="F101" s="3"/>
      <c r="G101" s="3"/>
      <c r="H101" s="13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3.5" hidden="1" customHeight="1" thickBot="1" x14ac:dyDescent="0.35">
      <c r="A102" s="131"/>
      <c r="B102" s="132"/>
      <c r="C102" s="132"/>
      <c r="D102" s="132"/>
      <c r="E102" s="132"/>
      <c r="F102" s="132"/>
      <c r="G102" s="132"/>
      <c r="H102" s="133"/>
    </row>
    <row r="103" spans="1:44" ht="13.5" hidden="1" customHeight="1" x14ac:dyDescent="0.3"/>
    <row r="104" spans="1:44" ht="13.5" hidden="1" customHeight="1" x14ac:dyDescent="0.3"/>
    <row r="105" spans="1:44" ht="13.5" hidden="1" customHeight="1" x14ac:dyDescent="0.3"/>
    <row r="106" spans="1:44" ht="12" hidden="1" customHeight="1" x14ac:dyDescent="0.3"/>
    <row r="107" spans="1:44" ht="12" hidden="1" customHeight="1" x14ac:dyDescent="0.3"/>
    <row r="108" spans="1:44" ht="12" hidden="1" customHeight="1" x14ac:dyDescent="0.3"/>
    <row r="109" spans="1:44" ht="0.75" hidden="1" customHeight="1" thickBot="1" x14ac:dyDescent="0.35"/>
    <row r="110" spans="1:44" ht="12" customHeight="1" x14ac:dyDescent="0.3">
      <c r="A110" s="217" t="s">
        <v>114</v>
      </c>
      <c r="B110" s="218"/>
      <c r="C110" s="218"/>
      <c r="D110" s="218"/>
      <c r="E110" s="107"/>
      <c r="F110" s="107"/>
      <c r="G110" s="107"/>
      <c r="H110" s="108"/>
    </row>
    <row r="111" spans="1:44" ht="12" customHeight="1" thickBot="1" x14ac:dyDescent="0.35">
      <c r="A111" s="219"/>
      <c r="B111" s="220"/>
      <c r="C111" s="220"/>
      <c r="D111" s="220"/>
      <c r="E111" s="126"/>
      <c r="F111" s="126"/>
      <c r="G111" s="126"/>
      <c r="H111" s="127"/>
    </row>
    <row r="112" spans="1:44" ht="12" customHeight="1" thickBot="1" x14ac:dyDescent="0.35">
      <c r="A112" s="1"/>
      <c r="B112" s="1"/>
      <c r="C112" s="1"/>
      <c r="D112" s="1"/>
      <c r="E112" s="1"/>
      <c r="F112" s="1"/>
      <c r="G112" s="1"/>
      <c r="H112" s="1"/>
    </row>
    <row r="113" spans="1:8" ht="12" customHeight="1" x14ac:dyDescent="0.3">
      <c r="A113" s="115" t="s">
        <v>71</v>
      </c>
      <c r="B113" s="116"/>
      <c r="C113" s="116"/>
      <c r="D113" s="116"/>
      <c r="E113" s="117" t="s">
        <v>76</v>
      </c>
      <c r="F113" s="117"/>
      <c r="G113" s="107"/>
      <c r="H113" s="108"/>
    </row>
    <row r="114" spans="1:8" ht="12" customHeight="1" x14ac:dyDescent="0.3">
      <c r="A114" s="111"/>
      <c r="B114" s="3"/>
      <c r="C114" s="118" t="s">
        <v>75</v>
      </c>
      <c r="D114" s="7" t="s">
        <v>72</v>
      </c>
      <c r="E114" s="7" t="s">
        <v>77</v>
      </c>
      <c r="F114" s="118" t="s">
        <v>78</v>
      </c>
      <c r="G114" s="8"/>
      <c r="H114" s="110"/>
    </row>
    <row r="115" spans="1:8" ht="12" customHeight="1" x14ac:dyDescent="0.3">
      <c r="A115" s="112" t="s">
        <v>5</v>
      </c>
      <c r="B115" s="6"/>
      <c r="C115" s="119">
        <v>1000</v>
      </c>
      <c r="D115" s="120">
        <v>2</v>
      </c>
      <c r="E115" s="121">
        <v>1</v>
      </c>
      <c r="F115" s="122">
        <v>889</v>
      </c>
      <c r="G115" s="44" t="s">
        <v>98</v>
      </c>
      <c r="H115" s="123"/>
    </row>
    <row r="116" spans="1:8" ht="12" customHeight="1" x14ac:dyDescent="0.3">
      <c r="A116" s="112" t="s">
        <v>9</v>
      </c>
      <c r="B116" s="6"/>
      <c r="C116" s="119">
        <v>2000</v>
      </c>
      <c r="D116" s="120">
        <v>2</v>
      </c>
      <c r="E116" s="121">
        <v>1.2</v>
      </c>
      <c r="F116" s="122">
        <v>1847</v>
      </c>
      <c r="G116" s="44" t="s">
        <v>99</v>
      </c>
      <c r="H116" s="123"/>
    </row>
    <row r="117" spans="1:8" ht="12" customHeight="1" x14ac:dyDescent="0.3">
      <c r="A117" s="112" t="s">
        <v>11</v>
      </c>
      <c r="B117" s="6"/>
      <c r="C117" s="119">
        <v>1911</v>
      </c>
      <c r="D117" s="120">
        <v>3</v>
      </c>
      <c r="E117" s="121">
        <v>1</v>
      </c>
      <c r="F117" s="122">
        <v>1450</v>
      </c>
      <c r="G117" s="44" t="s">
        <v>100</v>
      </c>
      <c r="H117" s="123"/>
    </row>
    <row r="118" spans="1:8" ht="12" customHeight="1" x14ac:dyDescent="0.3">
      <c r="A118" s="124" t="s">
        <v>107</v>
      </c>
      <c r="B118" s="6"/>
      <c r="C118" s="119">
        <v>300</v>
      </c>
      <c r="D118" s="120">
        <v>1.5</v>
      </c>
      <c r="E118" s="121">
        <v>1</v>
      </c>
      <c r="F118" s="122">
        <v>1168</v>
      </c>
      <c r="G118" s="44" t="s">
        <v>106</v>
      </c>
      <c r="H118" s="123"/>
    </row>
    <row r="119" spans="1:8" ht="12" customHeight="1" x14ac:dyDescent="0.3">
      <c r="A119" s="124" t="s">
        <v>15</v>
      </c>
      <c r="B119" s="6"/>
      <c r="C119" s="119">
        <v>4000</v>
      </c>
      <c r="D119" s="120">
        <v>1.5</v>
      </c>
      <c r="E119" s="121">
        <v>1.2</v>
      </c>
      <c r="F119" s="122">
        <v>1609</v>
      </c>
      <c r="G119" s="44" t="s">
        <v>121</v>
      </c>
      <c r="H119" s="123"/>
    </row>
    <row r="120" spans="1:8" ht="12" customHeight="1" x14ac:dyDescent="0.3">
      <c r="A120" s="113" t="s">
        <v>17</v>
      </c>
      <c r="B120" s="6"/>
      <c r="C120" s="119">
        <v>3000</v>
      </c>
      <c r="D120" s="120">
        <v>2</v>
      </c>
      <c r="E120" s="121">
        <v>1.2</v>
      </c>
      <c r="F120" s="122">
        <v>1815</v>
      </c>
      <c r="G120" s="44" t="s">
        <v>101</v>
      </c>
      <c r="H120" s="123"/>
    </row>
    <row r="121" spans="1:8" ht="12" customHeight="1" x14ac:dyDescent="0.3">
      <c r="A121" s="113" t="s">
        <v>19</v>
      </c>
      <c r="B121" s="6"/>
      <c r="C121" s="119">
        <v>200</v>
      </c>
      <c r="D121" s="120">
        <v>1.5</v>
      </c>
      <c r="E121" s="121">
        <v>1</v>
      </c>
      <c r="F121" s="122">
        <v>3135</v>
      </c>
      <c r="G121" s="44" t="s">
        <v>102</v>
      </c>
      <c r="H121" s="123"/>
    </row>
    <row r="122" spans="1:8" ht="12" customHeight="1" x14ac:dyDescent="0.3">
      <c r="A122" s="112" t="s">
        <v>21</v>
      </c>
      <c r="B122" s="6"/>
      <c r="C122" s="119">
        <v>2500</v>
      </c>
      <c r="D122" s="120">
        <v>3</v>
      </c>
      <c r="E122" s="121">
        <v>1</v>
      </c>
      <c r="F122" s="122">
        <v>1261</v>
      </c>
      <c r="G122" s="44" t="s">
        <v>104</v>
      </c>
      <c r="H122" s="123"/>
    </row>
    <row r="123" spans="1:8" ht="12" customHeight="1" x14ac:dyDescent="0.3">
      <c r="A123" s="112" t="s">
        <v>50</v>
      </c>
      <c r="B123" s="6"/>
      <c r="C123" s="119">
        <v>500</v>
      </c>
      <c r="D123" s="120">
        <v>2</v>
      </c>
      <c r="E123" s="121">
        <v>1</v>
      </c>
      <c r="F123" s="122">
        <v>944</v>
      </c>
      <c r="G123" s="44" t="s">
        <v>103</v>
      </c>
      <c r="H123" s="123"/>
    </row>
    <row r="124" spans="1:8" ht="12" customHeight="1" x14ac:dyDescent="0.3">
      <c r="A124" s="112" t="s">
        <v>23</v>
      </c>
      <c r="B124" s="125" t="s">
        <v>118</v>
      </c>
      <c r="C124" s="119">
        <v>1000</v>
      </c>
      <c r="D124" s="120">
        <v>2</v>
      </c>
      <c r="E124" s="121">
        <v>1</v>
      </c>
      <c r="F124" s="122">
        <v>1835</v>
      </c>
      <c r="G124" s="44" t="s">
        <v>119</v>
      </c>
      <c r="H124" s="123"/>
    </row>
    <row r="125" spans="1:8" ht="12" customHeight="1" x14ac:dyDescent="0.3">
      <c r="A125" s="112" t="s">
        <v>23</v>
      </c>
      <c r="B125" s="125" t="s">
        <v>117</v>
      </c>
      <c r="C125" s="119">
        <v>300</v>
      </c>
      <c r="D125" s="120">
        <v>2</v>
      </c>
      <c r="E125" s="121">
        <v>1</v>
      </c>
      <c r="F125" s="122">
        <v>1758</v>
      </c>
      <c r="G125" s="44" t="s">
        <v>120</v>
      </c>
      <c r="H125" s="123"/>
    </row>
    <row r="126" spans="1:8" ht="12" customHeight="1" x14ac:dyDescent="0.3">
      <c r="A126" s="112" t="s">
        <v>23</v>
      </c>
      <c r="B126" s="125"/>
      <c r="C126" s="119"/>
      <c r="D126" s="120"/>
      <c r="E126" s="121"/>
      <c r="F126" s="122"/>
      <c r="G126" s="44"/>
      <c r="H126" s="123"/>
    </row>
    <row r="127" spans="1:8" ht="12" customHeight="1" thickBot="1" x14ac:dyDescent="0.35">
      <c r="A127" s="104"/>
      <c r="B127" s="105"/>
      <c r="C127" s="105"/>
      <c r="D127" s="105"/>
      <c r="E127" s="105"/>
      <c r="F127" s="105"/>
      <c r="G127" s="105"/>
      <c r="H127" s="106"/>
    </row>
    <row r="128" spans="1:8" ht="12" customHeight="1" thickBot="1" x14ac:dyDescent="0.35"/>
    <row r="129" spans="1:8" ht="12" customHeight="1" x14ac:dyDescent="0.3">
      <c r="A129" s="91" t="s">
        <v>81</v>
      </c>
      <c r="B129" s="107"/>
      <c r="C129" s="107"/>
      <c r="D129" s="107"/>
      <c r="E129" s="107"/>
      <c r="F129" s="107"/>
      <c r="G129" s="107"/>
      <c r="H129" s="108"/>
    </row>
    <row r="130" spans="1:8" ht="12" customHeight="1" x14ac:dyDescent="0.3">
      <c r="A130" s="109"/>
      <c r="B130" s="11"/>
      <c r="C130" s="9" t="s">
        <v>79</v>
      </c>
      <c r="D130" s="5"/>
      <c r="E130" s="10"/>
      <c r="F130" s="5"/>
      <c r="G130" s="8"/>
      <c r="H130" s="110"/>
    </row>
    <row r="131" spans="1:8" ht="12" customHeight="1" x14ac:dyDescent="0.3">
      <c r="A131" s="111"/>
      <c r="B131" s="3"/>
      <c r="C131" s="160" t="str">
        <f>A160</f>
        <v>Area Wide</v>
      </c>
      <c r="D131" s="138"/>
      <c r="E131" s="138"/>
      <c r="F131" s="138"/>
      <c r="G131" s="8"/>
      <c r="H131" s="110"/>
    </row>
    <row r="132" spans="1:8" ht="12" customHeight="1" thickBot="1" x14ac:dyDescent="0.35">
      <c r="A132" s="112" t="s">
        <v>5</v>
      </c>
      <c r="B132" s="12"/>
      <c r="C132" s="214">
        <v>850</v>
      </c>
      <c r="D132" s="7"/>
      <c r="E132" s="7"/>
      <c r="F132" s="7"/>
      <c r="G132" s="8"/>
      <c r="H132" s="110"/>
    </row>
    <row r="133" spans="1:8" ht="12" customHeight="1" thickBot="1" x14ac:dyDescent="0.35">
      <c r="A133" s="112" t="s">
        <v>9</v>
      </c>
      <c r="B133" s="12"/>
      <c r="C133" s="214">
        <v>1345</v>
      </c>
      <c r="D133" s="7"/>
      <c r="E133" s="7"/>
      <c r="F133" s="7"/>
      <c r="G133" s="8"/>
      <c r="H133" s="110"/>
    </row>
    <row r="134" spans="1:8" ht="12" customHeight="1" thickBot="1" x14ac:dyDescent="0.35">
      <c r="A134" s="112" t="s">
        <v>11</v>
      </c>
      <c r="B134" s="12"/>
      <c r="C134" s="214">
        <v>2750</v>
      </c>
      <c r="D134" s="7"/>
      <c r="E134" s="7"/>
      <c r="F134" s="7"/>
      <c r="G134" s="8"/>
      <c r="H134" s="110"/>
    </row>
    <row r="135" spans="1:8" ht="12" customHeight="1" thickBot="1" x14ac:dyDescent="0.35">
      <c r="A135" s="112" t="s">
        <v>13</v>
      </c>
      <c r="B135" s="12"/>
      <c r="C135" s="214">
        <v>1700</v>
      </c>
      <c r="D135" s="7"/>
      <c r="E135" s="7"/>
      <c r="F135" s="7"/>
      <c r="G135" s="8"/>
      <c r="H135" s="110"/>
    </row>
    <row r="136" spans="1:8" ht="12" customHeight="1" thickBot="1" x14ac:dyDescent="0.35">
      <c r="A136" s="112" t="s">
        <v>15</v>
      </c>
      <c r="B136" s="12"/>
      <c r="C136" s="214">
        <v>1200</v>
      </c>
      <c r="D136" s="7"/>
      <c r="E136" s="7"/>
      <c r="F136" s="7"/>
      <c r="G136" s="8"/>
      <c r="H136" s="110"/>
    </row>
    <row r="137" spans="1:8" ht="12" customHeight="1" thickBot="1" x14ac:dyDescent="0.35">
      <c r="A137" s="113" t="s">
        <v>17</v>
      </c>
      <c r="B137" s="12"/>
      <c r="C137" s="214">
        <v>2750</v>
      </c>
      <c r="D137" s="7"/>
      <c r="E137" s="7"/>
      <c r="F137" s="7"/>
      <c r="G137" s="8"/>
      <c r="H137" s="110"/>
    </row>
    <row r="138" spans="1:8" ht="12" customHeight="1" thickBot="1" x14ac:dyDescent="0.35">
      <c r="A138" s="113" t="s">
        <v>19</v>
      </c>
      <c r="B138" s="12"/>
      <c r="C138" s="214">
        <v>1077</v>
      </c>
      <c r="D138" s="7"/>
      <c r="E138" s="7"/>
      <c r="F138" s="7"/>
      <c r="G138" s="8"/>
      <c r="H138" s="110"/>
    </row>
    <row r="139" spans="1:8" ht="12" customHeight="1" thickBot="1" x14ac:dyDescent="0.35">
      <c r="A139" s="112" t="s">
        <v>21</v>
      </c>
      <c r="B139" s="12"/>
      <c r="C139" s="214">
        <v>1350</v>
      </c>
      <c r="D139" s="7"/>
      <c r="E139" s="7"/>
      <c r="F139" s="7"/>
      <c r="G139" s="8"/>
      <c r="H139" s="110"/>
    </row>
    <row r="140" spans="1:8" ht="12" customHeight="1" thickBot="1" x14ac:dyDescent="0.35">
      <c r="A140" s="113" t="s">
        <v>50</v>
      </c>
      <c r="B140" s="12"/>
      <c r="C140" s="214">
        <v>400</v>
      </c>
      <c r="D140" s="7"/>
      <c r="E140" s="7"/>
      <c r="F140" s="7"/>
      <c r="G140" s="8"/>
      <c r="H140" s="110"/>
    </row>
    <row r="141" spans="1:8" ht="12" customHeight="1" thickBot="1" x14ac:dyDescent="0.35">
      <c r="A141" s="113" t="s">
        <v>23</v>
      </c>
      <c r="B141" s="125" t="s">
        <v>118</v>
      </c>
      <c r="C141" s="215">
        <v>1500</v>
      </c>
      <c r="D141" s="7"/>
      <c r="E141" s="7"/>
      <c r="F141" s="7"/>
      <c r="G141" s="8"/>
      <c r="H141" s="110"/>
    </row>
    <row r="142" spans="1:8" ht="12" customHeight="1" thickBot="1" x14ac:dyDescent="0.35">
      <c r="A142" s="113" t="s">
        <v>23</v>
      </c>
      <c r="B142" s="125" t="s">
        <v>117</v>
      </c>
      <c r="C142" s="215">
        <v>850</v>
      </c>
      <c r="D142" s="7"/>
      <c r="E142" s="7"/>
      <c r="F142" s="7"/>
      <c r="G142" s="8"/>
      <c r="H142" s="110"/>
    </row>
    <row r="143" spans="1:8" ht="12" customHeight="1" x14ac:dyDescent="0.3">
      <c r="A143" s="113" t="s">
        <v>23</v>
      </c>
      <c r="B143" s="114"/>
      <c r="C143" s="163"/>
      <c r="D143" s="7"/>
      <c r="E143" s="7"/>
      <c r="F143" s="7"/>
      <c r="G143" s="8"/>
      <c r="H143" s="110"/>
    </row>
    <row r="144" spans="1:8" ht="12" customHeight="1" thickBot="1" x14ac:dyDescent="0.35">
      <c r="A144" s="104"/>
      <c r="B144" s="105"/>
      <c r="C144" s="105"/>
      <c r="D144" s="105"/>
      <c r="E144" s="105"/>
      <c r="F144" s="105"/>
      <c r="G144" s="105"/>
      <c r="H144" s="106"/>
    </row>
    <row r="145" spans="1:8" ht="12.9" customHeight="1" thickBot="1" x14ac:dyDescent="0.35"/>
    <row r="146" spans="1:8" ht="12.9" customHeight="1" x14ac:dyDescent="0.3">
      <c r="A146" s="91" t="s">
        <v>82</v>
      </c>
      <c r="B146" s="92"/>
      <c r="C146" s="92"/>
      <c r="D146" s="92"/>
      <c r="E146" s="92"/>
      <c r="F146" s="92"/>
      <c r="G146" s="92"/>
      <c r="H146" s="93"/>
    </row>
    <row r="147" spans="1:8" ht="12.9" customHeight="1" x14ac:dyDescent="0.3">
      <c r="A147" s="94" t="s">
        <v>31</v>
      </c>
      <c r="B147" s="95"/>
      <c r="C147" s="95"/>
      <c r="D147" s="95"/>
      <c r="E147" s="96"/>
      <c r="F147" s="5" t="s">
        <v>86</v>
      </c>
      <c r="G147" s="95"/>
      <c r="H147" s="97"/>
    </row>
    <row r="148" spans="1:8" ht="12.9" customHeight="1" x14ac:dyDescent="0.3">
      <c r="A148" s="94" t="s">
        <v>33</v>
      </c>
      <c r="B148" s="10"/>
      <c r="C148" s="10"/>
      <c r="D148" s="10"/>
      <c r="E148" s="98">
        <v>0.08</v>
      </c>
      <c r="F148" s="5" t="s">
        <v>34</v>
      </c>
      <c r="G148" s="10"/>
      <c r="H148" s="99"/>
    </row>
    <row r="149" spans="1:8" ht="12.9" customHeight="1" x14ac:dyDescent="0.3">
      <c r="A149" s="94" t="s">
        <v>35</v>
      </c>
      <c r="B149" s="10"/>
      <c r="C149" s="10"/>
      <c r="D149" s="10"/>
      <c r="E149" s="98">
        <v>5.0000000000000001E-3</v>
      </c>
      <c r="F149" s="5" t="s">
        <v>36</v>
      </c>
      <c r="G149" s="10"/>
      <c r="H149" s="99"/>
    </row>
    <row r="150" spans="1:8" ht="12.9" customHeight="1" x14ac:dyDescent="0.3">
      <c r="A150" s="94" t="s">
        <v>37</v>
      </c>
      <c r="B150" s="10"/>
      <c r="C150" s="10"/>
      <c r="D150" s="10"/>
      <c r="E150" s="98">
        <v>6.0000000000000001E-3</v>
      </c>
      <c r="F150" s="5" t="s">
        <v>34</v>
      </c>
      <c r="G150" s="10"/>
      <c r="H150" s="99"/>
    </row>
    <row r="151" spans="1:8" ht="12.9" customHeight="1" x14ac:dyDescent="0.3">
      <c r="A151" s="94" t="s">
        <v>38</v>
      </c>
      <c r="B151" s="10"/>
      <c r="C151" s="10"/>
      <c r="D151" s="10"/>
      <c r="E151" s="98">
        <v>0.01</v>
      </c>
      <c r="F151" s="5" t="s">
        <v>68</v>
      </c>
      <c r="G151" s="10"/>
      <c r="H151" s="99"/>
    </row>
    <row r="152" spans="1:8" ht="12.9" customHeight="1" x14ac:dyDescent="0.3">
      <c r="A152" s="94" t="s">
        <v>39</v>
      </c>
      <c r="B152" s="10"/>
      <c r="C152" s="100"/>
      <c r="D152" s="10"/>
      <c r="E152" s="98">
        <v>0.03</v>
      </c>
      <c r="F152" s="5" t="s">
        <v>34</v>
      </c>
      <c r="G152" s="10"/>
      <c r="H152" s="99"/>
    </row>
    <row r="153" spans="1:8" ht="12.9" customHeight="1" x14ac:dyDescent="0.3">
      <c r="A153" s="94" t="s">
        <v>40</v>
      </c>
      <c r="B153" s="95"/>
      <c r="C153" s="95"/>
      <c r="D153" s="95"/>
      <c r="E153" s="96">
        <v>25</v>
      </c>
      <c r="F153" s="5" t="s">
        <v>122</v>
      </c>
      <c r="G153" s="95"/>
      <c r="H153" s="97"/>
    </row>
    <row r="154" spans="1:8" ht="12.9" customHeight="1" x14ac:dyDescent="0.3">
      <c r="A154" s="94" t="s">
        <v>41</v>
      </c>
      <c r="B154" s="10"/>
      <c r="C154" s="98">
        <v>0.08</v>
      </c>
      <c r="D154" s="101">
        <v>12</v>
      </c>
      <c r="E154" s="5" t="s">
        <v>70</v>
      </c>
      <c r="F154" s="10"/>
      <c r="G154" s="102">
        <v>3</v>
      </c>
      <c r="H154" s="103" t="s">
        <v>96</v>
      </c>
    </row>
    <row r="155" spans="1:8" ht="12.9" customHeight="1" x14ac:dyDescent="0.3">
      <c r="A155" s="94" t="s">
        <v>43</v>
      </c>
      <c r="B155" s="10"/>
      <c r="C155" s="98"/>
      <c r="D155" s="5" t="s">
        <v>44</v>
      </c>
      <c r="E155" s="10"/>
      <c r="F155" s="10"/>
      <c r="G155" s="10"/>
      <c r="H155" s="99"/>
    </row>
    <row r="156" spans="1:8" ht="12.9" customHeight="1" x14ac:dyDescent="0.3">
      <c r="A156" s="94" t="s">
        <v>45</v>
      </c>
      <c r="B156" s="10"/>
      <c r="C156" s="10"/>
      <c r="D156" s="98">
        <v>0.17499999999999999</v>
      </c>
      <c r="E156" s="5" t="s">
        <v>46</v>
      </c>
      <c r="F156" s="10"/>
      <c r="G156" s="10"/>
      <c r="H156" s="99"/>
    </row>
    <row r="157" spans="1:8" ht="12.9" customHeight="1" thickBot="1" x14ac:dyDescent="0.35">
      <c r="A157" s="104"/>
      <c r="B157" s="105"/>
      <c r="C157" s="105"/>
      <c r="D157" s="105"/>
      <c r="E157" s="105"/>
      <c r="F157" s="105"/>
      <c r="G157" s="105"/>
      <c r="H157" s="106"/>
    </row>
    <row r="158" spans="1:8" ht="12.9" customHeight="1" thickBot="1" x14ac:dyDescent="0.35"/>
    <row r="159" spans="1:8" ht="12.9" customHeight="1" x14ac:dyDescent="0.3">
      <c r="A159" s="86" t="s">
        <v>79</v>
      </c>
      <c r="B159" s="87"/>
      <c r="C159" s="87"/>
      <c r="D159" s="87"/>
      <c r="E159" s="87"/>
      <c r="F159" s="87"/>
      <c r="G159" s="87"/>
      <c r="H159" s="88"/>
    </row>
    <row r="160" spans="1:8" ht="12.9" customHeight="1" x14ac:dyDescent="0.3">
      <c r="A160" s="89" t="s">
        <v>140</v>
      </c>
      <c r="B160" s="85"/>
      <c r="C160" s="85"/>
      <c r="D160" s="85"/>
      <c r="E160" s="85"/>
      <c r="F160" s="85"/>
      <c r="G160" s="85"/>
      <c r="H160" s="90"/>
    </row>
    <row r="161" spans="1:9" ht="12.9" customHeight="1" thickBot="1" x14ac:dyDescent="0.35">
      <c r="A161" s="193"/>
      <c r="B161" s="194"/>
      <c r="C161" s="194"/>
      <c r="D161" s="194"/>
      <c r="E161" s="194"/>
      <c r="F161" s="194"/>
      <c r="G161" s="194"/>
      <c r="H161" s="195"/>
    </row>
    <row r="162" spans="1:9" ht="12.9" customHeight="1" x14ac:dyDescent="0.3">
      <c r="A162" s="192"/>
    </row>
    <row r="163" spans="1:9" ht="12.9" customHeight="1" x14ac:dyDescent="0.3">
      <c r="A163" s="192"/>
    </row>
    <row r="164" spans="1:9" ht="12.9" customHeight="1" x14ac:dyDescent="0.3"/>
    <row r="165" spans="1:9" ht="12.9" customHeight="1" x14ac:dyDescent="0.3"/>
    <row r="166" spans="1:9" ht="12.9" customHeight="1" x14ac:dyDescent="0.3"/>
    <row r="167" spans="1:9" ht="8.25" customHeight="1" thickBot="1" x14ac:dyDescent="0.35"/>
    <row r="168" spans="1:9" ht="12.75" hidden="1" customHeight="1" thickBot="1" x14ac:dyDescent="0.35"/>
    <row r="169" spans="1:9" ht="12.75" hidden="1" customHeight="1" thickBot="1" x14ac:dyDescent="0.35"/>
    <row r="170" spans="1:9" ht="12.75" hidden="1" customHeight="1" thickBot="1" x14ac:dyDescent="0.35"/>
    <row r="171" spans="1:9" ht="12.75" hidden="1" customHeight="1" thickBot="1" x14ac:dyDescent="0.35">
      <c r="A171" s="177"/>
      <c r="B171" s="177"/>
      <c r="C171" s="177"/>
      <c r="D171" s="177"/>
      <c r="E171" s="177"/>
      <c r="F171" s="177"/>
      <c r="G171" s="177"/>
      <c r="H171" s="177"/>
    </row>
    <row r="172" spans="1:9" ht="12.75" hidden="1" customHeight="1" thickBot="1" x14ac:dyDescent="0.4">
      <c r="A172" s="178" t="s">
        <v>128</v>
      </c>
      <c r="B172" s="177"/>
      <c r="C172" s="177"/>
      <c r="D172" s="177"/>
      <c r="E172" s="177"/>
      <c r="F172" s="177"/>
      <c r="G172" s="177"/>
      <c r="H172" s="177"/>
    </row>
    <row r="173" spans="1:9" ht="12.75" hidden="1" customHeight="1" thickBot="1" x14ac:dyDescent="0.35"/>
    <row r="174" spans="1:9" ht="12.75" hidden="1" customHeight="1" thickBot="1" x14ac:dyDescent="0.35">
      <c r="A174" s="91" t="s">
        <v>125</v>
      </c>
      <c r="B174" s="107"/>
      <c r="C174" s="107"/>
      <c r="D174" s="179"/>
      <c r="E174" s="179"/>
      <c r="F174" s="179"/>
      <c r="G174" s="179"/>
      <c r="H174" s="180"/>
      <c r="I174" s="1"/>
    </row>
    <row r="175" spans="1:9" ht="12.75" hidden="1" customHeight="1" thickBot="1" x14ac:dyDescent="0.35">
      <c r="A175" s="170" t="s">
        <v>127</v>
      </c>
      <c r="B175" s="8"/>
      <c r="C175" s="8"/>
      <c r="D175" s="172"/>
      <c r="E175" s="173"/>
      <c r="F175" s="174"/>
      <c r="G175" s="176"/>
      <c r="H175" s="175"/>
      <c r="I175" s="1"/>
    </row>
    <row r="176" spans="1:9" ht="12.75" hidden="1" customHeight="1" thickBot="1" x14ac:dyDescent="0.35">
      <c r="A176" s="171" t="s">
        <v>126</v>
      </c>
      <c r="B176" s="105"/>
      <c r="C176" s="105"/>
      <c r="D176" s="181"/>
      <c r="E176" s="182"/>
      <c r="F176" s="183"/>
      <c r="G176" s="184"/>
      <c r="H176" s="185"/>
      <c r="I176" s="1"/>
    </row>
    <row r="177" spans="1:7" ht="12.75" hidden="1" customHeight="1" thickBot="1" x14ac:dyDescent="0.35"/>
    <row r="178" spans="1:7" ht="15.75" hidden="1" customHeight="1" thickBot="1" x14ac:dyDescent="0.35"/>
    <row r="179" spans="1:7" ht="15.75" hidden="1" customHeight="1" thickBot="1" x14ac:dyDescent="0.35"/>
    <row r="180" spans="1:7" x14ac:dyDescent="0.3">
      <c r="A180" s="86" t="s">
        <v>129</v>
      </c>
      <c r="B180" s="148"/>
      <c r="C180" s="148"/>
      <c r="D180" s="196" t="str">
        <f>A160</f>
        <v>Area Wide</v>
      </c>
      <c r="E180" s="191"/>
      <c r="F180" s="191"/>
      <c r="G180" s="191"/>
    </row>
    <row r="181" spans="1:7" x14ac:dyDescent="0.3">
      <c r="A181" s="159" t="s">
        <v>130</v>
      </c>
      <c r="B181" s="158"/>
      <c r="C181" s="158"/>
      <c r="D181" s="186"/>
      <c r="E181" s="189"/>
      <c r="F181" s="189"/>
      <c r="G181" s="189"/>
    </row>
    <row r="182" spans="1:7" x14ac:dyDescent="0.3">
      <c r="A182" s="170" t="s">
        <v>126</v>
      </c>
      <c r="B182" s="8"/>
      <c r="C182" s="8"/>
      <c r="D182" s="211">
        <v>425000</v>
      </c>
      <c r="E182" s="190"/>
      <c r="F182" s="190"/>
      <c r="G182" s="190"/>
    </row>
    <row r="183" spans="1:7" x14ac:dyDescent="0.3">
      <c r="A183" s="170" t="s">
        <v>127</v>
      </c>
      <c r="B183" s="8"/>
      <c r="C183" s="8"/>
      <c r="D183" s="211">
        <v>425000</v>
      </c>
      <c r="E183" s="190"/>
      <c r="F183" s="190"/>
      <c r="G183" s="190"/>
    </row>
    <row r="184" spans="1:7" x14ac:dyDescent="0.3">
      <c r="A184" s="159" t="s">
        <v>131</v>
      </c>
      <c r="B184" s="158"/>
      <c r="C184" s="158"/>
      <c r="D184" s="212"/>
      <c r="E184" s="189"/>
      <c r="F184" s="189"/>
      <c r="G184" s="189"/>
    </row>
    <row r="185" spans="1:7" x14ac:dyDescent="0.3">
      <c r="A185" s="170" t="s">
        <v>126</v>
      </c>
      <c r="B185" s="8"/>
      <c r="C185" s="8"/>
      <c r="D185" s="211">
        <v>425000</v>
      </c>
      <c r="E185" s="190"/>
      <c r="F185" s="190"/>
      <c r="G185" s="190"/>
    </row>
    <row r="186" spans="1:7" x14ac:dyDescent="0.3">
      <c r="A186" s="170" t="s">
        <v>127</v>
      </c>
      <c r="B186" s="8"/>
      <c r="C186" s="8"/>
      <c r="D186" s="211">
        <v>425000</v>
      </c>
      <c r="E186" s="190"/>
      <c r="F186" s="190"/>
      <c r="G186" s="190"/>
    </row>
    <row r="187" spans="1:7" x14ac:dyDescent="0.3">
      <c r="A187" s="159" t="s">
        <v>132</v>
      </c>
      <c r="B187" s="158"/>
      <c r="C187" s="158"/>
      <c r="D187" s="212"/>
      <c r="E187" s="189"/>
      <c r="F187" s="189"/>
      <c r="G187" s="189"/>
    </row>
    <row r="188" spans="1:7" x14ac:dyDescent="0.3">
      <c r="A188" s="170" t="s">
        <v>126</v>
      </c>
      <c r="B188" s="8"/>
      <c r="C188" s="8"/>
      <c r="D188" s="211">
        <v>3000000</v>
      </c>
      <c r="E188" s="190"/>
      <c r="F188" s="190"/>
      <c r="G188" s="190"/>
    </row>
    <row r="189" spans="1:7" x14ac:dyDescent="0.3">
      <c r="A189" s="170" t="s">
        <v>127</v>
      </c>
      <c r="B189" s="8"/>
      <c r="C189" s="8"/>
      <c r="D189" s="211">
        <f>'Food Retail'!Q209</f>
        <v>1741137.7347119057</v>
      </c>
      <c r="E189" s="190"/>
      <c r="F189" s="190"/>
      <c r="G189" s="190"/>
    </row>
    <row r="190" spans="1:7" x14ac:dyDescent="0.3">
      <c r="A190" s="159" t="s">
        <v>133</v>
      </c>
      <c r="B190" s="158"/>
      <c r="C190" s="158"/>
      <c r="D190" s="212"/>
      <c r="E190" s="189"/>
      <c r="F190" s="189"/>
      <c r="G190" s="189"/>
    </row>
    <row r="191" spans="1:7" x14ac:dyDescent="0.3">
      <c r="A191" s="170" t="s">
        <v>126</v>
      </c>
      <c r="B191" s="8"/>
      <c r="C191" s="8"/>
      <c r="D191" s="211">
        <v>1500000</v>
      </c>
      <c r="E191" s="190"/>
      <c r="F191" s="190"/>
      <c r="G191" s="190"/>
    </row>
    <row r="192" spans="1:7" x14ac:dyDescent="0.3">
      <c r="A192" s="170" t="s">
        <v>127</v>
      </c>
      <c r="B192" s="8"/>
      <c r="C192" s="8"/>
      <c r="D192" s="211">
        <v>1500000</v>
      </c>
      <c r="E192" s="190"/>
      <c r="F192" s="190"/>
      <c r="G192" s="190"/>
    </row>
    <row r="193" spans="1:7" x14ac:dyDescent="0.3">
      <c r="A193" s="159" t="s">
        <v>134</v>
      </c>
      <c r="B193" s="158"/>
      <c r="C193" s="158"/>
      <c r="D193" s="212"/>
      <c r="E193" s="189"/>
      <c r="F193" s="189"/>
      <c r="G193" s="189"/>
    </row>
    <row r="194" spans="1:7" x14ac:dyDescent="0.3">
      <c r="A194" s="170" t="s">
        <v>126</v>
      </c>
      <c r="B194" s="8"/>
      <c r="C194" s="8"/>
      <c r="D194" s="211">
        <v>425000</v>
      </c>
      <c r="E194" s="190"/>
      <c r="F194" s="190"/>
      <c r="G194" s="190"/>
    </row>
    <row r="195" spans="1:7" x14ac:dyDescent="0.3">
      <c r="A195" s="170" t="s">
        <v>127</v>
      </c>
      <c r="B195" s="8"/>
      <c r="C195" s="8"/>
      <c r="D195" s="211">
        <v>425000</v>
      </c>
      <c r="E195" s="190"/>
      <c r="F195" s="190"/>
      <c r="G195" s="190"/>
    </row>
    <row r="196" spans="1:7" x14ac:dyDescent="0.3">
      <c r="A196" s="159" t="s">
        <v>135</v>
      </c>
      <c r="B196" s="158"/>
      <c r="C196" s="158"/>
      <c r="D196" s="212"/>
      <c r="E196" s="189"/>
      <c r="F196" s="189"/>
      <c r="G196" s="189"/>
    </row>
    <row r="197" spans="1:7" x14ac:dyDescent="0.3">
      <c r="A197" s="170" t="s">
        <v>126</v>
      </c>
      <c r="B197" s="8"/>
      <c r="C197" s="8"/>
      <c r="D197" s="211">
        <v>750000</v>
      </c>
      <c r="E197" s="190"/>
      <c r="F197" s="190"/>
      <c r="G197" s="190"/>
    </row>
    <row r="198" spans="1:7" x14ac:dyDescent="0.3">
      <c r="A198" s="170" t="s">
        <v>127</v>
      </c>
      <c r="B198" s="8"/>
      <c r="C198" s="8"/>
      <c r="D198" s="211">
        <v>750000</v>
      </c>
      <c r="E198" s="190"/>
      <c r="F198" s="190"/>
      <c r="G198" s="190"/>
    </row>
    <row r="199" spans="1:7" x14ac:dyDescent="0.3">
      <c r="A199" s="159" t="s">
        <v>136</v>
      </c>
      <c r="B199" s="158"/>
      <c r="C199" s="158"/>
      <c r="D199" s="212"/>
      <c r="E199" s="189"/>
      <c r="F199" s="189"/>
      <c r="G199" s="189"/>
    </row>
    <row r="200" spans="1:7" x14ac:dyDescent="0.3">
      <c r="A200" s="170" t="s">
        <v>126</v>
      </c>
      <c r="B200" s="8"/>
      <c r="C200" s="8"/>
      <c r="D200" s="211">
        <v>425000</v>
      </c>
      <c r="E200" s="190"/>
      <c r="F200" s="190"/>
      <c r="G200" s="190"/>
    </row>
    <row r="201" spans="1:7" x14ac:dyDescent="0.3">
      <c r="A201" s="170" t="s">
        <v>127</v>
      </c>
      <c r="B201" s="8"/>
      <c r="C201" s="8"/>
      <c r="D201" s="211">
        <v>425000</v>
      </c>
      <c r="E201" s="190"/>
      <c r="F201" s="190"/>
      <c r="G201" s="190"/>
    </row>
    <row r="202" spans="1:7" x14ac:dyDescent="0.3">
      <c r="A202" s="159" t="s">
        <v>137</v>
      </c>
      <c r="B202" s="158"/>
      <c r="C202" s="158"/>
      <c r="D202" s="212"/>
      <c r="E202" s="189"/>
      <c r="F202" s="189"/>
      <c r="G202" s="189"/>
    </row>
    <row r="203" spans="1:7" x14ac:dyDescent="0.3">
      <c r="A203" s="170" t="s">
        <v>126</v>
      </c>
      <c r="B203" s="8"/>
      <c r="C203" s="8"/>
      <c r="D203" s="211">
        <v>500000</v>
      </c>
      <c r="E203" s="190"/>
      <c r="F203" s="190"/>
      <c r="G203" s="190"/>
    </row>
    <row r="204" spans="1:7" x14ac:dyDescent="0.3">
      <c r="A204" s="170" t="s">
        <v>127</v>
      </c>
      <c r="B204" s="8"/>
      <c r="C204" s="8"/>
      <c r="D204" s="211">
        <v>500000</v>
      </c>
      <c r="E204" s="190"/>
      <c r="F204" s="190"/>
      <c r="G204" s="190"/>
    </row>
    <row r="205" spans="1:7" x14ac:dyDescent="0.3">
      <c r="A205" s="159" t="s">
        <v>138</v>
      </c>
      <c r="B205" s="158"/>
      <c r="C205" s="158"/>
      <c r="D205" s="212"/>
      <c r="E205" s="189"/>
      <c r="F205" s="189"/>
      <c r="G205" s="189"/>
    </row>
    <row r="206" spans="1:7" x14ac:dyDescent="0.3">
      <c r="A206" s="170" t="s">
        <v>126</v>
      </c>
      <c r="B206" s="8"/>
      <c r="C206" s="8"/>
      <c r="D206" s="211">
        <v>20000</v>
      </c>
      <c r="E206" s="190"/>
      <c r="F206" s="190"/>
      <c r="G206" s="190"/>
    </row>
    <row r="207" spans="1:7" x14ac:dyDescent="0.3">
      <c r="A207" s="187"/>
      <c r="B207" s="8"/>
      <c r="C207" s="8"/>
      <c r="D207" s="213"/>
      <c r="E207" s="190"/>
      <c r="F207" s="190"/>
      <c r="G207" s="190"/>
    </row>
    <row r="208" spans="1:7" x14ac:dyDescent="0.3">
      <c r="A208" s="159" t="s">
        <v>139</v>
      </c>
      <c r="B208" s="158"/>
      <c r="C208" s="158"/>
      <c r="D208" s="212"/>
      <c r="E208" s="189"/>
      <c r="F208" s="189"/>
      <c r="G208" s="189"/>
    </row>
    <row r="209" spans="1:7" x14ac:dyDescent="0.3">
      <c r="A209" s="170" t="str">
        <f>B141</f>
        <v>Car Sales</v>
      </c>
      <c r="B209" s="8"/>
      <c r="C209" s="8"/>
      <c r="D209" s="211">
        <v>3</v>
      </c>
      <c r="E209" s="190"/>
      <c r="F209" s="190"/>
      <c r="G209" s="190"/>
    </row>
    <row r="210" spans="1:7" x14ac:dyDescent="0.3">
      <c r="A210" s="170"/>
      <c r="B210" s="8"/>
      <c r="C210" s="8"/>
      <c r="D210" s="213"/>
      <c r="E210" s="190"/>
      <c r="F210" s="190"/>
      <c r="G210" s="190"/>
    </row>
    <row r="211" spans="1:7" x14ac:dyDescent="0.3">
      <c r="A211" s="159" t="s">
        <v>139</v>
      </c>
      <c r="B211" s="158"/>
      <c r="C211" s="158"/>
      <c r="D211" s="212"/>
      <c r="E211" s="189"/>
      <c r="F211" s="189"/>
      <c r="G211" s="189"/>
    </row>
    <row r="212" spans="1:7" x14ac:dyDescent="0.3">
      <c r="A212" s="170" t="str">
        <f>B125</f>
        <v>Vehicle Repairs</v>
      </c>
      <c r="B212" s="8"/>
      <c r="C212" s="8"/>
      <c r="D212" s="211">
        <v>425000</v>
      </c>
      <c r="E212" s="190"/>
      <c r="F212" s="190"/>
      <c r="G212" s="190"/>
    </row>
    <row r="213" spans="1:7" ht="15" thickBot="1" x14ac:dyDescent="0.35">
      <c r="A213" s="171"/>
      <c r="B213" s="105"/>
      <c r="C213" s="105"/>
      <c r="D213" s="188"/>
      <c r="E213" s="190"/>
      <c r="F213" s="190"/>
      <c r="G213" s="190"/>
    </row>
    <row r="214" spans="1:7" ht="15" thickBot="1" x14ac:dyDescent="0.35"/>
    <row r="215" spans="1:7" ht="15" thickBot="1" x14ac:dyDescent="0.35">
      <c r="A215" s="208" t="s">
        <v>147</v>
      </c>
      <c r="B215" s="209"/>
      <c r="C215" s="209"/>
      <c r="D215" s="210">
        <v>0.5</v>
      </c>
    </row>
  </sheetData>
  <mergeCells count="4">
    <mergeCell ref="A7:D8"/>
    <mergeCell ref="D2:H4"/>
    <mergeCell ref="A110:D111"/>
    <mergeCell ref="A56:F5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3073" r:id="rId4">
          <objectPr defaultSize="0" autoPict="0" r:id="rId5">
            <anchor moveWithCells="1" sizeWithCells="1">
              <from>
                <xdr:col>0</xdr:col>
                <xdr:colOff>60960</xdr:colOff>
                <xdr:row>0</xdr:row>
                <xdr:rowOff>83820</xdr:rowOff>
              </from>
              <to>
                <xdr:col>2</xdr:col>
                <xdr:colOff>144780</xdr:colOff>
                <xdr:row>4</xdr:row>
                <xdr:rowOff>99060</xdr:rowOff>
              </to>
            </anchor>
          </objectPr>
        </oleObject>
      </mc:Choice>
      <mc:Fallback>
        <oleObject progId="CorelDRAW.Graphic.12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opLeftCell="A2" zoomScale="90" zoomScaleNormal="90" workbookViewId="0">
      <selection activeCell="C21" sqref="C21"/>
    </sheetView>
  </sheetViews>
  <sheetFormatPr defaultRowHeight="14.4" x14ac:dyDescent="0.3"/>
  <cols>
    <col min="1" max="1" width="30.33203125" customWidth="1"/>
    <col min="2" max="2" width="21" customWidth="1"/>
    <col min="3" max="3" width="20.33203125" customWidth="1"/>
    <col min="4" max="5" width="14.6640625" customWidth="1"/>
    <col min="6" max="26" width="10.6640625" customWidth="1"/>
  </cols>
  <sheetData>
    <row r="1" spans="1:11" ht="8.25" hidden="1" customHeight="1" x14ac:dyDescent="0.3">
      <c r="F1" s="80"/>
      <c r="G1" s="80"/>
      <c r="H1" s="80"/>
      <c r="I1" s="80"/>
      <c r="J1" s="80"/>
      <c r="K1" s="80"/>
    </row>
    <row r="2" spans="1:11" ht="40.5" customHeight="1" x14ac:dyDescent="0.3">
      <c r="A2" s="198"/>
      <c r="B2" s="200" t="s">
        <v>113</v>
      </c>
      <c r="C2" s="197"/>
      <c r="F2" s="80"/>
      <c r="G2" s="80"/>
      <c r="H2" s="80"/>
      <c r="I2" s="80"/>
      <c r="J2" s="80"/>
      <c r="K2" s="80"/>
    </row>
    <row r="3" spans="1:11" ht="18" customHeight="1" x14ac:dyDescent="0.3">
      <c r="A3" s="201" t="s">
        <v>144</v>
      </c>
      <c r="B3" s="223" t="s">
        <v>145</v>
      </c>
      <c r="C3" s="224"/>
      <c r="F3" s="80"/>
      <c r="G3" s="80"/>
      <c r="H3" s="80"/>
      <c r="I3" s="80"/>
      <c r="J3" s="80"/>
      <c r="K3" s="80"/>
    </row>
    <row r="4" spans="1:11" ht="16.5" customHeight="1" x14ac:dyDescent="0.3">
      <c r="A4" s="199"/>
      <c r="B4" s="202" t="s">
        <v>124</v>
      </c>
      <c r="C4" s="203" t="s">
        <v>123</v>
      </c>
      <c r="F4" s="81" t="s">
        <v>108</v>
      </c>
      <c r="G4" s="81" t="s">
        <v>84</v>
      </c>
      <c r="H4" s="81" t="s">
        <v>19</v>
      </c>
      <c r="I4" s="81" t="s">
        <v>111</v>
      </c>
      <c r="J4" s="81" t="s">
        <v>112</v>
      </c>
      <c r="K4" s="81" t="s">
        <v>23</v>
      </c>
    </row>
    <row r="5" spans="1:11" ht="16.5" customHeight="1" x14ac:dyDescent="0.3">
      <c r="A5" s="204"/>
      <c r="B5" s="205"/>
      <c r="C5" s="205"/>
      <c r="F5" s="81" t="s">
        <v>109</v>
      </c>
      <c r="G5" s="82" t="s">
        <v>110</v>
      </c>
      <c r="H5" s="82" t="s">
        <v>20</v>
      </c>
      <c r="I5" s="82" t="s">
        <v>22</v>
      </c>
    </row>
    <row r="6" spans="1:11" ht="16.5" customHeight="1" x14ac:dyDescent="0.3">
      <c r="A6" s="204"/>
      <c r="B6" s="205"/>
      <c r="C6" s="205"/>
      <c r="F6" s="79"/>
    </row>
    <row r="7" spans="1:11" ht="16.5" customHeight="1" x14ac:dyDescent="0.3">
      <c r="A7" s="204" t="s">
        <v>146</v>
      </c>
      <c r="B7" s="205">
        <f>'Food Retail'!Q69</f>
        <v>192.50013370056647</v>
      </c>
      <c r="C7" s="205">
        <f>'Food Retail'!Q139</f>
        <v>122.69860322206964</v>
      </c>
      <c r="F7" s="79"/>
    </row>
    <row r="8" spans="1:11" ht="16.5" customHeight="1" x14ac:dyDescent="0.3">
      <c r="A8" s="204"/>
      <c r="B8" s="205"/>
      <c r="C8" s="205"/>
      <c r="F8" s="79"/>
    </row>
    <row r="9" spans="1:11" ht="16.5" customHeight="1" x14ac:dyDescent="0.3">
      <c r="A9" s="204"/>
      <c r="B9" s="205"/>
      <c r="C9" s="205"/>
      <c r="F9" s="79"/>
    </row>
    <row r="10" spans="1:11" ht="16.5" customHeight="1" x14ac:dyDescent="0.3">
      <c r="A10" s="204"/>
      <c r="B10" s="205"/>
      <c r="C10" s="205"/>
      <c r="F10" s="79"/>
    </row>
    <row r="11" spans="1:11" ht="16.5" customHeight="1" x14ac:dyDescent="0.3">
      <c r="A11" s="204"/>
      <c r="B11" s="205"/>
      <c r="C11" s="205"/>
      <c r="F11" s="79"/>
    </row>
    <row r="12" spans="1:11" ht="16.5" customHeight="1" x14ac:dyDescent="0.3">
      <c r="A12" s="204"/>
      <c r="B12" s="205"/>
      <c r="C12" s="205"/>
      <c r="F12" s="79"/>
    </row>
    <row r="13" spans="1:11" ht="16.5" customHeight="1" x14ac:dyDescent="0.3">
      <c r="A13" s="204"/>
      <c r="B13" s="205"/>
      <c r="C13" s="205"/>
      <c r="F13" s="79"/>
    </row>
    <row r="14" spans="1:11" ht="16.5" customHeight="1" x14ac:dyDescent="0.3">
      <c r="A14" s="204"/>
      <c r="B14" s="205"/>
      <c r="C14" s="205"/>
      <c r="F14" s="79"/>
    </row>
    <row r="15" spans="1:11" ht="16.5" customHeight="1" x14ac:dyDescent="0.3">
      <c r="A15" s="204"/>
      <c r="B15" s="205"/>
      <c r="C15" s="205"/>
      <c r="F15" s="79"/>
    </row>
    <row r="16" spans="1:11" ht="16.5" customHeight="1" x14ac:dyDescent="0.3">
      <c r="A16" s="206"/>
      <c r="B16" s="207"/>
      <c r="C16" s="207"/>
      <c r="F16" s="79"/>
    </row>
    <row r="17" spans="6:6" ht="16.5" customHeight="1" x14ac:dyDescent="0.3">
      <c r="F17" s="79"/>
    </row>
    <row r="18" spans="6:6" ht="16.5" customHeight="1" x14ac:dyDescent="0.3">
      <c r="F18" s="79"/>
    </row>
    <row r="19" spans="6:6" ht="16.5" customHeight="1" x14ac:dyDescent="0.3">
      <c r="F19" s="79"/>
    </row>
    <row r="20" spans="6:6" ht="16.5" customHeight="1" x14ac:dyDescent="0.3">
      <c r="F20" s="79"/>
    </row>
    <row r="21" spans="6:6" ht="16.5" customHeight="1" x14ac:dyDescent="0.3">
      <c r="F21" s="79"/>
    </row>
    <row r="22" spans="6:6" ht="16.5" customHeight="1" x14ac:dyDescent="0.3">
      <c r="F22" s="79"/>
    </row>
    <row r="23" spans="6:6" ht="16.5" customHeight="1" x14ac:dyDescent="0.3">
      <c r="F23" s="79"/>
    </row>
    <row r="24" spans="6:6" ht="16.5" customHeight="1" x14ac:dyDescent="0.3">
      <c r="F24" s="79"/>
    </row>
    <row r="25" spans="6:6" ht="16.5" customHeight="1" x14ac:dyDescent="0.3">
      <c r="F25" s="79"/>
    </row>
    <row r="26" spans="6:6" ht="16.5" customHeight="1" x14ac:dyDescent="0.3">
      <c r="F26" s="1"/>
    </row>
    <row r="27" spans="6:6" ht="16.5" customHeight="1" x14ac:dyDescent="0.3">
      <c r="F27" s="1"/>
    </row>
    <row r="28" spans="6:6" ht="16.5" customHeight="1" x14ac:dyDescent="0.3">
      <c r="F28" s="1"/>
    </row>
    <row r="29" spans="6:6" ht="16.5" customHeight="1" x14ac:dyDescent="0.3"/>
    <row r="30" spans="6:6" ht="16.5" customHeight="1" x14ac:dyDescent="0.3"/>
    <row r="31" spans="6:6" ht="16.5" customHeight="1" x14ac:dyDescent="0.3"/>
    <row r="32" spans="6:6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22.5" customHeight="1" x14ac:dyDescent="0.3"/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30721" r:id="rId4">
          <objectPr defaultSize="0" r:id="rId5">
            <anchor moveWithCells="1" sizeWithCells="1">
              <from>
                <xdr:col>0</xdr:col>
                <xdr:colOff>106680</xdr:colOff>
                <xdr:row>1</xdr:row>
                <xdr:rowOff>45720</xdr:rowOff>
              </from>
              <to>
                <xdr:col>0</xdr:col>
                <xdr:colOff>1143000</xdr:colOff>
                <xdr:row>2</xdr:row>
                <xdr:rowOff>22860</xdr:rowOff>
              </to>
            </anchor>
          </objectPr>
        </oleObject>
      </mc:Choice>
      <mc:Fallback>
        <oleObject progId="CorelDRAW.Graphic.12" shapeId="307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9"/>
  <sheetViews>
    <sheetView tabSelected="1" topLeftCell="J1" zoomScaleNormal="100" workbookViewId="0">
      <selection activeCell="L154" sqref="L154"/>
    </sheetView>
  </sheetViews>
  <sheetFormatPr defaultRowHeight="14.4" x14ac:dyDescent="0.3"/>
  <cols>
    <col min="1" max="1" width="12.6640625" hidden="1" customWidth="1"/>
    <col min="2" max="7" width="9.109375" hidden="1" customWidth="1"/>
    <col min="8" max="8" width="12.6640625" hidden="1" customWidth="1"/>
    <col min="9" max="9" width="1.6640625" hidden="1" customWidth="1"/>
    <col min="10" max="10" width="12.6640625" customWidth="1"/>
    <col min="17" max="17" width="12.6640625" customWidth="1"/>
    <col min="18" max="18" width="1.6640625" customWidth="1"/>
    <col min="19" max="19" width="12.6640625" customWidth="1"/>
    <col min="26" max="26" width="12.6640625" customWidth="1"/>
    <col min="27" max="27" width="1.6640625" customWidth="1"/>
    <col min="28" max="28" width="12.6640625" customWidth="1"/>
    <col min="35" max="35" width="12.6640625" customWidth="1"/>
  </cols>
  <sheetData>
    <row r="1" spans="10:17" ht="11.1" customHeight="1" x14ac:dyDescent="0.4">
      <c r="J1" s="225"/>
      <c r="K1" s="225"/>
      <c r="L1" s="13"/>
      <c r="M1" s="14"/>
      <c r="N1" s="13"/>
      <c r="O1" s="13"/>
      <c r="P1" s="13"/>
      <c r="Q1" s="13"/>
    </row>
    <row r="2" spans="10:17" ht="11.1" customHeight="1" x14ac:dyDescent="0.3">
      <c r="J2" s="225"/>
      <c r="K2" s="225"/>
      <c r="L2" s="4"/>
      <c r="M2" s="226" t="s">
        <v>105</v>
      </c>
      <c r="N2" s="226"/>
      <c r="O2" s="226"/>
      <c r="P2" s="226"/>
      <c r="Q2" s="226"/>
    </row>
    <row r="3" spans="10:17" ht="11.1" customHeight="1" x14ac:dyDescent="0.3">
      <c r="J3" s="225"/>
      <c r="K3" s="225"/>
      <c r="L3" s="4"/>
      <c r="M3" s="226"/>
      <c r="N3" s="226"/>
      <c r="O3" s="226"/>
      <c r="P3" s="226"/>
      <c r="Q3" s="226"/>
    </row>
    <row r="4" spans="10:17" ht="11.1" customHeight="1" x14ac:dyDescent="0.3">
      <c r="J4" s="225"/>
      <c r="K4" s="225"/>
      <c r="L4" s="4"/>
      <c r="M4" s="226"/>
      <c r="N4" s="226"/>
      <c r="O4" s="226"/>
      <c r="P4" s="226"/>
      <c r="Q4" s="226"/>
    </row>
    <row r="5" spans="10:17" ht="11.1" customHeight="1" x14ac:dyDescent="0.3">
      <c r="J5" s="225"/>
      <c r="K5" s="225"/>
      <c r="L5" s="4"/>
      <c r="M5" s="4"/>
      <c r="N5" s="4"/>
      <c r="O5" s="4"/>
      <c r="P5" s="4"/>
      <c r="Q5" s="4"/>
    </row>
    <row r="6" spans="10:17" ht="11.1" customHeight="1" x14ac:dyDescent="0.3">
      <c r="J6" s="15" t="s">
        <v>97</v>
      </c>
      <c r="K6" s="15"/>
      <c r="L6" s="16"/>
      <c r="M6" s="16"/>
      <c r="N6" s="71" t="str">
        <f>Assumptions!$G$117</f>
        <v>Supermarket</v>
      </c>
      <c r="O6" s="41"/>
      <c r="P6" s="72"/>
      <c r="Q6" s="42"/>
    </row>
    <row r="7" spans="10:17" ht="11.1" customHeight="1" x14ac:dyDescent="0.3">
      <c r="J7" s="15" t="s">
        <v>0</v>
      </c>
      <c r="K7" s="16"/>
      <c r="L7" s="16"/>
      <c r="M7" s="16"/>
      <c r="N7" s="71" t="s">
        <v>124</v>
      </c>
      <c r="O7" s="41"/>
      <c r="P7" s="41"/>
      <c r="Q7" s="43"/>
    </row>
    <row r="8" spans="10:17" ht="11.1" customHeight="1" x14ac:dyDescent="0.3">
      <c r="J8" s="15" t="s">
        <v>1</v>
      </c>
      <c r="K8" s="15"/>
      <c r="L8" s="16"/>
      <c r="M8" s="16"/>
      <c r="N8" s="75">
        <f>Assumptions!$A$161</f>
        <v>0</v>
      </c>
      <c r="O8" s="76"/>
      <c r="P8" s="77"/>
      <c r="Q8" s="78"/>
    </row>
    <row r="9" spans="10:17" ht="11.1" customHeight="1" x14ac:dyDescent="0.3">
      <c r="J9" s="15" t="s">
        <v>2</v>
      </c>
      <c r="K9" s="15"/>
      <c r="L9" s="3"/>
      <c r="M9" s="16"/>
      <c r="N9" s="47">
        <f>SUM(L43:L54)</f>
        <v>1911</v>
      </c>
      <c r="O9" s="16" t="s">
        <v>3</v>
      </c>
      <c r="P9" s="18"/>
      <c r="Q9" s="18"/>
    </row>
    <row r="10" spans="10:17" ht="11.1" customHeight="1" x14ac:dyDescent="0.3">
      <c r="J10" s="15"/>
      <c r="K10" s="16"/>
      <c r="L10" s="16"/>
      <c r="M10" s="48"/>
      <c r="N10" s="16"/>
      <c r="O10" s="18"/>
      <c r="P10" s="18"/>
      <c r="Q10" s="18"/>
    </row>
    <row r="11" spans="10:17" ht="11.1" customHeight="1" x14ac:dyDescent="0.3">
      <c r="J11" s="19" t="s">
        <v>4</v>
      </c>
      <c r="K11" s="20"/>
      <c r="L11" s="20"/>
      <c r="M11" s="20"/>
      <c r="N11" s="20"/>
      <c r="O11" s="20"/>
      <c r="P11" s="20"/>
      <c r="Q11" s="21"/>
    </row>
    <row r="12" spans="10:17" ht="11.1" customHeight="1" x14ac:dyDescent="0.3">
      <c r="J12" s="49" t="s">
        <v>5</v>
      </c>
      <c r="K12" s="50" t="s">
        <v>6</v>
      </c>
      <c r="L12" s="23"/>
      <c r="M12" s="24" t="s">
        <v>7</v>
      </c>
      <c r="N12" s="17">
        <f>Assumptions!$C132</f>
        <v>850</v>
      </c>
      <c r="O12" s="24" t="s">
        <v>8</v>
      </c>
      <c r="P12" s="22"/>
      <c r="Q12" s="25">
        <f t="shared" ref="Q12:Q23" si="0">L12*N12</f>
        <v>0</v>
      </c>
    </row>
    <row r="13" spans="10:17" ht="11.1" customHeight="1" x14ac:dyDescent="0.3">
      <c r="J13" s="49" t="s">
        <v>9</v>
      </c>
      <c r="K13" s="50" t="s">
        <v>10</v>
      </c>
      <c r="L13" s="23"/>
      <c r="M13" s="24" t="s">
        <v>7</v>
      </c>
      <c r="N13" s="17">
        <f>Assumptions!$C133</f>
        <v>1345</v>
      </c>
      <c r="O13" s="24" t="s">
        <v>8</v>
      </c>
      <c r="P13" s="22"/>
      <c r="Q13" s="25">
        <f t="shared" si="0"/>
        <v>0</v>
      </c>
    </row>
    <row r="14" spans="10:17" ht="11.1" customHeight="1" x14ac:dyDescent="0.3">
      <c r="J14" s="49" t="s">
        <v>11</v>
      </c>
      <c r="K14" s="50" t="s">
        <v>12</v>
      </c>
      <c r="L14" s="23">
        <v>1911</v>
      </c>
      <c r="M14" s="24" t="s">
        <v>7</v>
      </c>
      <c r="N14" s="17">
        <f>Assumptions!$C134</f>
        <v>2750</v>
      </c>
      <c r="O14" s="24" t="s">
        <v>8</v>
      </c>
      <c r="P14" s="22"/>
      <c r="Q14" s="25">
        <f t="shared" si="0"/>
        <v>5255250</v>
      </c>
    </row>
    <row r="15" spans="10:17" ht="11.1" customHeight="1" x14ac:dyDescent="0.3">
      <c r="J15" s="49" t="s">
        <v>13</v>
      </c>
      <c r="K15" s="50" t="s">
        <v>14</v>
      </c>
      <c r="L15" s="23"/>
      <c r="M15" s="24" t="s">
        <v>7</v>
      </c>
      <c r="N15" s="17">
        <f>Assumptions!$C135</f>
        <v>1700</v>
      </c>
      <c r="O15" s="24" t="s">
        <v>8</v>
      </c>
      <c r="P15" s="22"/>
      <c r="Q15" s="25">
        <f t="shared" si="0"/>
        <v>0</v>
      </c>
    </row>
    <row r="16" spans="10:17" ht="11.1" customHeight="1" x14ac:dyDescent="0.3">
      <c r="J16" s="49" t="s">
        <v>15</v>
      </c>
      <c r="K16" s="50" t="s">
        <v>16</v>
      </c>
      <c r="L16" s="17"/>
      <c r="M16" s="24" t="s">
        <v>7</v>
      </c>
      <c r="N16" s="17">
        <f>Assumptions!$C136</f>
        <v>1200</v>
      </c>
      <c r="O16" s="24" t="s">
        <v>8</v>
      </c>
      <c r="P16" s="22"/>
      <c r="Q16" s="25">
        <f t="shared" si="0"/>
        <v>0</v>
      </c>
    </row>
    <row r="17" spans="10:17" ht="11.1" customHeight="1" x14ac:dyDescent="0.3">
      <c r="J17" s="51" t="s">
        <v>17</v>
      </c>
      <c r="K17" s="50" t="s">
        <v>18</v>
      </c>
      <c r="L17" s="17"/>
      <c r="M17" s="24" t="s">
        <v>7</v>
      </c>
      <c r="N17" s="17">
        <f>Assumptions!$C137</f>
        <v>2750</v>
      </c>
      <c r="O17" s="24" t="s">
        <v>8</v>
      </c>
      <c r="P17" s="22"/>
      <c r="Q17" s="25">
        <f t="shared" si="0"/>
        <v>0</v>
      </c>
    </row>
    <row r="18" spans="10:17" ht="11.1" customHeight="1" x14ac:dyDescent="0.3">
      <c r="J18" s="51" t="s">
        <v>19</v>
      </c>
      <c r="K18" s="50" t="s">
        <v>20</v>
      </c>
      <c r="L18" s="17"/>
      <c r="M18" s="24" t="s">
        <v>7</v>
      </c>
      <c r="N18" s="17">
        <f>Assumptions!$C138</f>
        <v>1077</v>
      </c>
      <c r="O18" s="24" t="s">
        <v>8</v>
      </c>
      <c r="P18" s="22"/>
      <c r="Q18" s="25">
        <f t="shared" si="0"/>
        <v>0</v>
      </c>
    </row>
    <row r="19" spans="10:17" ht="11.1" customHeight="1" x14ac:dyDescent="0.3">
      <c r="J19" s="49" t="s">
        <v>21</v>
      </c>
      <c r="K19" s="50" t="s">
        <v>22</v>
      </c>
      <c r="L19" s="32"/>
      <c r="M19" s="24" t="s">
        <v>7</v>
      </c>
      <c r="N19" s="17">
        <f>Assumptions!$C139</f>
        <v>1350</v>
      </c>
      <c r="O19" s="24" t="s">
        <v>8</v>
      </c>
      <c r="Q19" s="25">
        <f t="shared" si="0"/>
        <v>0</v>
      </c>
    </row>
    <row r="20" spans="10:17" ht="11.1" customHeight="1" x14ac:dyDescent="0.3">
      <c r="J20" s="49" t="s">
        <v>50</v>
      </c>
      <c r="K20" s="50"/>
      <c r="L20" s="23"/>
      <c r="M20" s="24" t="s">
        <v>25</v>
      </c>
      <c r="N20" s="17">
        <f>Assumptions!$C140</f>
        <v>400</v>
      </c>
      <c r="O20" s="24" t="s">
        <v>8</v>
      </c>
      <c r="P20" s="22"/>
      <c r="Q20" s="25">
        <f t="shared" si="0"/>
        <v>0</v>
      </c>
    </row>
    <row r="21" spans="10:17" ht="11.1" customHeight="1" x14ac:dyDescent="0.3">
      <c r="J21" s="49" t="s">
        <v>23</v>
      </c>
      <c r="K21" s="74" t="s">
        <v>24</v>
      </c>
      <c r="L21" s="23"/>
      <c r="M21" s="24" t="s">
        <v>25</v>
      </c>
      <c r="N21" s="17">
        <f>Assumptions!$C141</f>
        <v>1500</v>
      </c>
      <c r="O21" s="24" t="s">
        <v>8</v>
      </c>
      <c r="P21" s="22"/>
      <c r="Q21" s="25">
        <f t="shared" si="0"/>
        <v>0</v>
      </c>
    </row>
    <row r="22" spans="10:17" ht="11.1" customHeight="1" x14ac:dyDescent="0.3">
      <c r="J22" s="49" t="s">
        <v>23</v>
      </c>
      <c r="K22" s="74" t="s">
        <v>24</v>
      </c>
      <c r="L22" s="23"/>
      <c r="M22" s="24" t="s">
        <v>25</v>
      </c>
      <c r="N22" s="17">
        <f>Assumptions!$C142</f>
        <v>850</v>
      </c>
      <c r="O22" s="24" t="s">
        <v>8</v>
      </c>
      <c r="P22" s="22"/>
      <c r="Q22" s="25">
        <f t="shared" si="0"/>
        <v>0</v>
      </c>
    </row>
    <row r="23" spans="10:17" ht="11.1" customHeight="1" x14ac:dyDescent="0.3">
      <c r="J23" s="49" t="s">
        <v>23</v>
      </c>
      <c r="K23" s="74" t="s">
        <v>24</v>
      </c>
      <c r="L23" s="23"/>
      <c r="M23" s="24" t="s">
        <v>25</v>
      </c>
      <c r="N23" s="17">
        <f>Assumptions!$C143</f>
        <v>0</v>
      </c>
      <c r="O23" s="24" t="s">
        <v>8</v>
      </c>
      <c r="P23" s="22"/>
      <c r="Q23" s="25">
        <f t="shared" si="0"/>
        <v>0</v>
      </c>
    </row>
    <row r="24" spans="10:17" ht="11.1" customHeight="1" x14ac:dyDescent="0.3">
      <c r="J24" s="52"/>
      <c r="K24" s="26"/>
      <c r="L24" s="20"/>
      <c r="M24" s="20"/>
      <c r="N24" s="20"/>
      <c r="O24" s="20"/>
      <c r="P24" s="20"/>
      <c r="Q24" s="27"/>
    </row>
    <row r="25" spans="10:17" ht="11.1" customHeight="1" x14ac:dyDescent="0.3">
      <c r="J25" s="53" t="s">
        <v>4</v>
      </c>
      <c r="K25" s="20"/>
      <c r="L25" s="20"/>
      <c r="M25" s="20"/>
      <c r="N25" s="20"/>
      <c r="O25" s="20"/>
      <c r="P25" s="20"/>
      <c r="Q25" s="30">
        <f>SUM(Q12:Q24)</f>
        <v>5255250</v>
      </c>
    </row>
    <row r="26" spans="10:17" ht="11.1" customHeight="1" x14ac:dyDescent="0.3">
      <c r="J26" s="54"/>
      <c r="K26" s="24"/>
      <c r="L26" s="55"/>
      <c r="M26" s="24"/>
      <c r="N26" s="22"/>
      <c r="O26" s="24"/>
      <c r="P26" s="22"/>
      <c r="Q26" s="56"/>
    </row>
    <row r="27" spans="10:17" ht="11.1" customHeight="1" x14ac:dyDescent="0.3">
      <c r="J27" s="53" t="s">
        <v>26</v>
      </c>
      <c r="K27" s="20"/>
      <c r="L27" s="20"/>
      <c r="M27" s="20"/>
      <c r="N27" s="20"/>
      <c r="O27" s="20"/>
      <c r="P27" s="20"/>
      <c r="Q27" s="29"/>
    </row>
    <row r="28" spans="10:17" ht="11.1" customHeight="1" x14ac:dyDescent="0.3">
      <c r="J28" s="57" t="s">
        <v>27</v>
      </c>
      <c r="K28" s="58" t="s">
        <v>28</v>
      </c>
      <c r="L28" s="55"/>
      <c r="M28" s="24"/>
      <c r="N28" s="22"/>
      <c r="O28" s="24"/>
      <c r="P28" s="22"/>
      <c r="Q28" s="56"/>
    </row>
    <row r="29" spans="10:17" ht="11.1" customHeight="1" x14ac:dyDescent="0.3">
      <c r="J29" s="49" t="s">
        <v>5</v>
      </c>
      <c r="K29" s="59">
        <f>Assumptions!$D$115</f>
        <v>2</v>
      </c>
      <c r="L29" s="23">
        <f>L12*K29</f>
        <v>0</v>
      </c>
      <c r="M29" s="24" t="s">
        <v>7</v>
      </c>
      <c r="N29" s="17"/>
      <c r="O29" s="24" t="s">
        <v>8</v>
      </c>
      <c r="P29" s="22"/>
      <c r="Q29" s="25">
        <f t="shared" ref="Q29:Q40" si="1">L29*N29</f>
        <v>0</v>
      </c>
    </row>
    <row r="30" spans="10:17" ht="11.1" customHeight="1" x14ac:dyDescent="0.3">
      <c r="J30" s="49" t="s">
        <v>9</v>
      </c>
      <c r="K30" s="59">
        <f>Assumptions!$D$116</f>
        <v>2</v>
      </c>
      <c r="L30" s="23">
        <f t="shared" ref="L30:L40" si="2">L13*K30</f>
        <v>0</v>
      </c>
      <c r="M30" s="24" t="s">
        <v>7</v>
      </c>
      <c r="N30" s="17"/>
      <c r="O30" s="24" t="s">
        <v>8</v>
      </c>
      <c r="P30" s="22"/>
      <c r="Q30" s="25">
        <f t="shared" si="1"/>
        <v>0</v>
      </c>
    </row>
    <row r="31" spans="10:17" ht="11.1" customHeight="1" x14ac:dyDescent="0.3">
      <c r="J31" s="49" t="s">
        <v>11</v>
      </c>
      <c r="K31" s="59">
        <f>Assumptions!$D$117</f>
        <v>3</v>
      </c>
      <c r="L31" s="23">
        <f t="shared" si="2"/>
        <v>5733</v>
      </c>
      <c r="M31" s="24" t="s">
        <v>7</v>
      </c>
      <c r="N31" s="40">
        <f>(Assumptions!D206+(Assumptions!D189-Assumptions!D206)*Assumptions!D215)/10000</f>
        <v>88.056886735595285</v>
      </c>
      <c r="O31" s="24" t="s">
        <v>8</v>
      </c>
      <c r="P31" s="22"/>
      <c r="Q31" s="25">
        <f t="shared" si="1"/>
        <v>504830.13165516779</v>
      </c>
    </row>
    <row r="32" spans="10:17" ht="11.1" customHeight="1" x14ac:dyDescent="0.3">
      <c r="J32" s="49" t="s">
        <v>13</v>
      </c>
      <c r="K32" s="59">
        <f>Assumptions!$D$118</f>
        <v>1.5</v>
      </c>
      <c r="L32" s="23">
        <f t="shared" si="2"/>
        <v>0</v>
      </c>
      <c r="M32" s="24" t="s">
        <v>7</v>
      </c>
      <c r="N32" s="17"/>
      <c r="O32" s="24" t="s">
        <v>8</v>
      </c>
      <c r="P32" s="22"/>
      <c r="Q32" s="25">
        <f t="shared" si="1"/>
        <v>0</v>
      </c>
    </row>
    <row r="33" spans="10:17" ht="11.1" customHeight="1" x14ac:dyDescent="0.3">
      <c r="J33" s="49" t="s">
        <v>15</v>
      </c>
      <c r="K33" s="59">
        <f>Assumptions!$D$119</f>
        <v>1.5</v>
      </c>
      <c r="L33" s="23">
        <f t="shared" si="2"/>
        <v>0</v>
      </c>
      <c r="M33" s="24" t="s">
        <v>7</v>
      </c>
      <c r="N33" s="17"/>
      <c r="O33" s="24" t="s">
        <v>8</v>
      </c>
      <c r="P33" s="22"/>
      <c r="Q33" s="25">
        <f t="shared" si="1"/>
        <v>0</v>
      </c>
    </row>
    <row r="34" spans="10:17" ht="11.1" customHeight="1" x14ac:dyDescent="0.3">
      <c r="J34" s="51" t="s">
        <v>17</v>
      </c>
      <c r="K34" s="59">
        <f>Assumptions!$D$120</f>
        <v>2</v>
      </c>
      <c r="L34" s="23">
        <f t="shared" si="2"/>
        <v>0</v>
      </c>
      <c r="M34" s="24" t="s">
        <v>7</v>
      </c>
      <c r="N34" s="17"/>
      <c r="O34" s="24" t="s">
        <v>8</v>
      </c>
      <c r="P34" s="22"/>
      <c r="Q34" s="25">
        <f t="shared" si="1"/>
        <v>0</v>
      </c>
    </row>
    <row r="35" spans="10:17" ht="11.1" customHeight="1" x14ac:dyDescent="0.3">
      <c r="J35" s="51" t="s">
        <v>19</v>
      </c>
      <c r="K35" s="59">
        <f>Assumptions!$D$121</f>
        <v>1.5</v>
      </c>
      <c r="L35" s="23">
        <f t="shared" si="2"/>
        <v>0</v>
      </c>
      <c r="M35" s="24" t="s">
        <v>7</v>
      </c>
      <c r="N35" s="17"/>
      <c r="O35" s="24" t="s">
        <v>8</v>
      </c>
      <c r="P35" s="22"/>
      <c r="Q35" s="25">
        <f t="shared" si="1"/>
        <v>0</v>
      </c>
    </row>
    <row r="36" spans="10:17" ht="11.1" customHeight="1" x14ac:dyDescent="0.3">
      <c r="J36" s="49" t="s">
        <v>21</v>
      </c>
      <c r="K36" s="59">
        <f>Assumptions!$D$122</f>
        <v>3</v>
      </c>
      <c r="L36" s="23">
        <f t="shared" si="2"/>
        <v>0</v>
      </c>
      <c r="M36" s="24" t="s">
        <v>7</v>
      </c>
      <c r="N36" s="17"/>
      <c r="O36" s="24" t="s">
        <v>8</v>
      </c>
      <c r="Q36" s="25">
        <f t="shared" si="1"/>
        <v>0</v>
      </c>
    </row>
    <row r="37" spans="10:17" ht="11.1" customHeight="1" x14ac:dyDescent="0.3">
      <c r="J37" s="60" t="s">
        <v>50</v>
      </c>
      <c r="K37" s="59">
        <f>Assumptions!$D$123</f>
        <v>2</v>
      </c>
      <c r="L37" s="23">
        <f t="shared" si="2"/>
        <v>0</v>
      </c>
      <c r="M37" s="24" t="s">
        <v>25</v>
      </c>
      <c r="N37" s="17"/>
      <c r="O37" s="24" t="s">
        <v>8</v>
      </c>
      <c r="P37" s="22"/>
      <c r="Q37" s="25">
        <f t="shared" si="1"/>
        <v>0</v>
      </c>
    </row>
    <row r="38" spans="10:17" ht="11.1" customHeight="1" x14ac:dyDescent="0.3">
      <c r="J38" s="60" t="str">
        <f>K21</f>
        <v>Blank</v>
      </c>
      <c r="K38" s="59">
        <f>Assumptions!$D$124</f>
        <v>2</v>
      </c>
      <c r="L38" s="23">
        <f t="shared" si="2"/>
        <v>0</v>
      </c>
      <c r="M38" s="24" t="s">
        <v>25</v>
      </c>
      <c r="N38" s="17"/>
      <c r="O38" s="24" t="s">
        <v>8</v>
      </c>
      <c r="P38" s="22"/>
      <c r="Q38" s="25">
        <f t="shared" si="1"/>
        <v>0</v>
      </c>
    </row>
    <row r="39" spans="10:17" ht="11.1" customHeight="1" x14ac:dyDescent="0.3">
      <c r="J39" s="60" t="str">
        <f>K22</f>
        <v>Blank</v>
      </c>
      <c r="K39" s="59">
        <f>Assumptions!$D$125</f>
        <v>2</v>
      </c>
      <c r="L39" s="23">
        <f t="shared" si="2"/>
        <v>0</v>
      </c>
      <c r="M39" s="24" t="s">
        <v>25</v>
      </c>
      <c r="N39" s="17"/>
      <c r="O39" s="24" t="s">
        <v>8</v>
      </c>
      <c r="P39" s="22"/>
      <c r="Q39" s="25">
        <f t="shared" si="1"/>
        <v>0</v>
      </c>
    </row>
    <row r="40" spans="10:17" ht="11.1" customHeight="1" x14ac:dyDescent="0.3">
      <c r="J40" s="60" t="str">
        <f>K23</f>
        <v>Blank</v>
      </c>
      <c r="K40" s="59">
        <f>Assumptions!$D$126</f>
        <v>0</v>
      </c>
      <c r="L40" s="23">
        <f t="shared" si="2"/>
        <v>0</v>
      </c>
      <c r="M40" s="24" t="s">
        <v>25</v>
      </c>
      <c r="N40" s="17"/>
      <c r="O40" s="24" t="s">
        <v>8</v>
      </c>
      <c r="P40" s="22"/>
      <c r="Q40" s="25">
        <f t="shared" si="1"/>
        <v>0</v>
      </c>
    </row>
    <row r="41" spans="10:17" ht="11.1" customHeight="1" x14ac:dyDescent="0.3">
      <c r="J41" s="53" t="s">
        <v>29</v>
      </c>
      <c r="K41" s="26"/>
      <c r="L41" s="61"/>
      <c r="M41" s="26"/>
      <c r="N41" s="20" t="s">
        <v>116</v>
      </c>
      <c r="O41" s="26"/>
      <c r="P41" s="31">
        <f>IF(SUM(Q29:Q40)&lt;250000,1%,IF(SUM(Q29:Q40)&lt;500000,3%,IF(SUM(Q29:Q40)&gt;500000,4%)))</f>
        <v>0.04</v>
      </c>
      <c r="Q41" s="62">
        <f>SUM(Q29:Q40)*P41</f>
        <v>20193.205266206711</v>
      </c>
    </row>
    <row r="42" spans="10:17" ht="11.1" customHeight="1" x14ac:dyDescent="0.3">
      <c r="J42" s="57"/>
      <c r="K42" s="58" t="s">
        <v>30</v>
      </c>
      <c r="L42" s="55"/>
      <c r="M42" s="24"/>
      <c r="N42" s="22"/>
      <c r="O42" s="24"/>
      <c r="P42" s="22"/>
      <c r="Q42" s="56"/>
    </row>
    <row r="43" spans="10:17" ht="11.1" customHeight="1" x14ac:dyDescent="0.3">
      <c r="J43" s="49" t="s">
        <v>5</v>
      </c>
      <c r="K43" s="63">
        <f>Assumptions!$E$115</f>
        <v>1</v>
      </c>
      <c r="L43" s="23">
        <f>L12*K43</f>
        <v>0</v>
      </c>
      <c r="M43" s="24" t="s">
        <v>7</v>
      </c>
      <c r="N43" s="17">
        <f>Assumptions!$F$115</f>
        <v>889</v>
      </c>
      <c r="O43" s="24" t="s">
        <v>8</v>
      </c>
      <c r="P43" s="22"/>
      <c r="Q43" s="25">
        <f>L43*N43</f>
        <v>0</v>
      </c>
    </row>
    <row r="44" spans="10:17" ht="11.1" customHeight="1" x14ac:dyDescent="0.3">
      <c r="J44" s="49" t="s">
        <v>9</v>
      </c>
      <c r="K44" s="63">
        <f>Assumptions!$E$116</f>
        <v>1.2</v>
      </c>
      <c r="L44" s="23">
        <f t="shared" ref="L44:L53" si="3">L13*K44</f>
        <v>0</v>
      </c>
      <c r="M44" s="24" t="s">
        <v>7</v>
      </c>
      <c r="N44" s="17">
        <f>Assumptions!$F$116</f>
        <v>1847</v>
      </c>
      <c r="O44" s="24" t="s">
        <v>8</v>
      </c>
      <c r="P44" s="22"/>
      <c r="Q44" s="25">
        <f t="shared" ref="Q44:Q54" si="4">L44*N44</f>
        <v>0</v>
      </c>
    </row>
    <row r="45" spans="10:17" ht="11.1" customHeight="1" x14ac:dyDescent="0.3">
      <c r="J45" s="49" t="s">
        <v>11</v>
      </c>
      <c r="K45" s="63">
        <f>Assumptions!$E$117</f>
        <v>1</v>
      </c>
      <c r="L45" s="23">
        <f t="shared" si="3"/>
        <v>1911</v>
      </c>
      <c r="M45" s="24" t="s">
        <v>7</v>
      </c>
      <c r="N45" s="17">
        <f>Assumptions!$F$117</f>
        <v>1450</v>
      </c>
      <c r="O45" s="24" t="s">
        <v>8</v>
      </c>
      <c r="P45" s="22"/>
      <c r="Q45" s="25">
        <f t="shared" si="4"/>
        <v>2770950</v>
      </c>
    </row>
    <row r="46" spans="10:17" ht="11.1" customHeight="1" x14ac:dyDescent="0.3">
      <c r="J46" s="49" t="s">
        <v>13</v>
      </c>
      <c r="K46" s="63">
        <f>Assumptions!$E$118</f>
        <v>1</v>
      </c>
      <c r="L46" s="23">
        <f t="shared" si="3"/>
        <v>0</v>
      </c>
      <c r="M46" s="24" t="s">
        <v>7</v>
      </c>
      <c r="N46" s="17">
        <f>Assumptions!$F$118</f>
        <v>1168</v>
      </c>
      <c r="O46" s="24" t="s">
        <v>8</v>
      </c>
      <c r="P46" s="22"/>
      <c r="Q46" s="25">
        <f t="shared" si="4"/>
        <v>0</v>
      </c>
    </row>
    <row r="47" spans="10:17" ht="11.1" customHeight="1" x14ac:dyDescent="0.3">
      <c r="J47" s="49" t="s">
        <v>15</v>
      </c>
      <c r="K47" s="63">
        <f>Assumptions!$E$119</f>
        <v>1.2</v>
      </c>
      <c r="L47" s="23">
        <f t="shared" si="3"/>
        <v>0</v>
      </c>
      <c r="M47" s="24" t="s">
        <v>7</v>
      </c>
      <c r="N47" s="17">
        <f>Assumptions!$F$119</f>
        <v>1609</v>
      </c>
      <c r="O47" s="24" t="s">
        <v>8</v>
      </c>
      <c r="P47" s="22"/>
      <c r="Q47" s="25">
        <f t="shared" si="4"/>
        <v>0</v>
      </c>
    </row>
    <row r="48" spans="10:17" ht="11.1" customHeight="1" x14ac:dyDescent="0.3">
      <c r="J48" s="51" t="s">
        <v>17</v>
      </c>
      <c r="K48" s="63">
        <f>Assumptions!$E$120</f>
        <v>1.2</v>
      </c>
      <c r="L48" s="23">
        <f t="shared" si="3"/>
        <v>0</v>
      </c>
      <c r="M48" s="24" t="s">
        <v>7</v>
      </c>
      <c r="N48" s="17">
        <f>Assumptions!$F$120</f>
        <v>1815</v>
      </c>
      <c r="O48" s="24" t="s">
        <v>8</v>
      </c>
      <c r="P48" s="22"/>
      <c r="Q48" s="25">
        <f t="shared" si="4"/>
        <v>0</v>
      </c>
    </row>
    <row r="49" spans="10:17" ht="11.1" customHeight="1" x14ac:dyDescent="0.3">
      <c r="J49" s="51" t="s">
        <v>19</v>
      </c>
      <c r="K49" s="63">
        <f>Assumptions!$E$121</f>
        <v>1</v>
      </c>
      <c r="L49" s="23">
        <f t="shared" si="3"/>
        <v>0</v>
      </c>
      <c r="M49" s="24" t="s">
        <v>7</v>
      </c>
      <c r="N49" s="17">
        <f>Assumptions!$F$121</f>
        <v>3135</v>
      </c>
      <c r="O49" s="24" t="s">
        <v>8</v>
      </c>
      <c r="P49" s="22"/>
      <c r="Q49" s="25">
        <f t="shared" si="4"/>
        <v>0</v>
      </c>
    </row>
    <row r="50" spans="10:17" ht="11.1" customHeight="1" x14ac:dyDescent="0.3">
      <c r="J50" s="49" t="s">
        <v>21</v>
      </c>
      <c r="K50" s="63">
        <f>Assumptions!$E$122</f>
        <v>1</v>
      </c>
      <c r="L50" s="23">
        <f t="shared" si="3"/>
        <v>0</v>
      </c>
      <c r="M50" s="24" t="s">
        <v>7</v>
      </c>
      <c r="N50" s="17">
        <f>Assumptions!$F$122</f>
        <v>1261</v>
      </c>
      <c r="O50" s="24" t="s">
        <v>8</v>
      </c>
      <c r="Q50" s="25">
        <f t="shared" si="4"/>
        <v>0</v>
      </c>
    </row>
    <row r="51" spans="10:17" ht="11.1" customHeight="1" x14ac:dyDescent="0.3">
      <c r="J51" s="51" t="s">
        <v>50</v>
      </c>
      <c r="K51" s="63">
        <f>Assumptions!$E$123</f>
        <v>1</v>
      </c>
      <c r="L51" s="23">
        <f t="shared" si="3"/>
        <v>0</v>
      </c>
      <c r="M51" s="24" t="s">
        <v>25</v>
      </c>
      <c r="N51" s="17">
        <f>Assumptions!$F$123</f>
        <v>944</v>
      </c>
      <c r="O51" s="24" t="s">
        <v>8</v>
      </c>
      <c r="P51" s="22"/>
      <c r="Q51" s="25">
        <f t="shared" si="4"/>
        <v>0</v>
      </c>
    </row>
    <row r="52" spans="10:17" ht="11.1" customHeight="1" x14ac:dyDescent="0.3">
      <c r="J52" s="51" t="str">
        <f>K21</f>
        <v>Blank</v>
      </c>
      <c r="K52" s="63">
        <f>Assumptions!$E$124</f>
        <v>1</v>
      </c>
      <c r="L52" s="23">
        <f t="shared" si="3"/>
        <v>0</v>
      </c>
      <c r="M52" s="24" t="s">
        <v>25</v>
      </c>
      <c r="N52" s="17"/>
      <c r="O52" s="24" t="s">
        <v>8</v>
      </c>
      <c r="P52" s="22"/>
      <c r="Q52" s="25">
        <f t="shared" si="4"/>
        <v>0</v>
      </c>
    </row>
    <row r="53" spans="10:17" ht="11.1" customHeight="1" x14ac:dyDescent="0.3">
      <c r="J53" s="51" t="str">
        <f>K22</f>
        <v>Blank</v>
      </c>
      <c r="K53" s="63">
        <f>Assumptions!$E$125</f>
        <v>1</v>
      </c>
      <c r="L53" s="23">
        <f t="shared" si="3"/>
        <v>0</v>
      </c>
      <c r="M53" s="24" t="s">
        <v>25</v>
      </c>
      <c r="N53" s="17"/>
      <c r="O53" s="24" t="s">
        <v>8</v>
      </c>
      <c r="P53" s="22"/>
      <c r="Q53" s="25">
        <f t="shared" si="4"/>
        <v>0</v>
      </c>
    </row>
    <row r="54" spans="10:17" ht="11.1" customHeight="1" x14ac:dyDescent="0.3">
      <c r="J54" s="51" t="str">
        <f>K23</f>
        <v>Blank</v>
      </c>
      <c r="K54" s="63">
        <f>Assumptions!$E$126</f>
        <v>0</v>
      </c>
      <c r="L54" s="23">
        <f>L23*K54</f>
        <v>0</v>
      </c>
      <c r="M54" s="24" t="s">
        <v>25</v>
      </c>
      <c r="N54" s="17"/>
      <c r="O54" s="24" t="s">
        <v>8</v>
      </c>
      <c r="P54" s="22"/>
      <c r="Q54" s="25">
        <f t="shared" si="4"/>
        <v>0</v>
      </c>
    </row>
    <row r="55" spans="10:17" ht="11.1" customHeight="1" x14ac:dyDescent="0.3">
      <c r="J55" s="64"/>
      <c r="K55" s="64"/>
      <c r="L55" s="64"/>
      <c r="M55" s="26"/>
      <c r="N55" s="64"/>
      <c r="O55" s="64"/>
      <c r="P55" s="64"/>
      <c r="Q55" s="64"/>
    </row>
    <row r="56" spans="10:17" ht="11.1" customHeight="1" x14ac:dyDescent="0.3">
      <c r="J56" s="51" t="s">
        <v>31</v>
      </c>
      <c r="K56" s="3"/>
      <c r="N56" s="65">
        <f>Assumptions!$E$147</f>
        <v>0</v>
      </c>
      <c r="O56" s="24" t="s">
        <v>32</v>
      </c>
      <c r="Q56" s="25">
        <f>SUM(L43:L54)*N56</f>
        <v>0</v>
      </c>
    </row>
    <row r="57" spans="10:17" ht="11.1" customHeight="1" x14ac:dyDescent="0.3">
      <c r="J57" s="51" t="s">
        <v>33</v>
      </c>
      <c r="K57" s="16"/>
      <c r="L57" s="22"/>
      <c r="M57" s="22"/>
      <c r="N57" s="73">
        <f>Assumptions!$E$148</f>
        <v>0.08</v>
      </c>
      <c r="O57" s="24" t="s">
        <v>34</v>
      </c>
      <c r="P57" s="22"/>
      <c r="Q57" s="25">
        <f>SUM(Q43:Q54)*N57</f>
        <v>221676</v>
      </c>
    </row>
    <row r="58" spans="10:17" ht="11.1" customHeight="1" x14ac:dyDescent="0.3">
      <c r="J58" s="51" t="s">
        <v>35</v>
      </c>
      <c r="K58" s="16"/>
      <c r="L58" s="22"/>
      <c r="M58" s="22"/>
      <c r="N58" s="73">
        <f>Assumptions!$E$149</f>
        <v>5.0000000000000001E-3</v>
      </c>
      <c r="O58" s="24" t="s">
        <v>36</v>
      </c>
      <c r="P58" s="22"/>
      <c r="Q58" s="25">
        <f>Q25*N58</f>
        <v>26276.25</v>
      </c>
    </row>
    <row r="59" spans="10:17" ht="11.1" customHeight="1" x14ac:dyDescent="0.3">
      <c r="J59" s="51" t="s">
        <v>37</v>
      </c>
      <c r="K59" s="16"/>
      <c r="L59" s="22"/>
      <c r="M59" s="22"/>
      <c r="N59" s="73">
        <f>Assumptions!$E$150</f>
        <v>6.0000000000000001E-3</v>
      </c>
      <c r="O59" s="24" t="s">
        <v>34</v>
      </c>
      <c r="P59" s="22"/>
      <c r="Q59" s="25">
        <f>SUM(Q43:Q54)*N59</f>
        <v>16625.7</v>
      </c>
    </row>
    <row r="60" spans="10:17" ht="11.1" customHeight="1" x14ac:dyDescent="0.3">
      <c r="J60" s="51" t="s">
        <v>38</v>
      </c>
      <c r="K60" s="16"/>
      <c r="L60" s="22"/>
      <c r="M60" s="22"/>
      <c r="N60" s="73">
        <f>Assumptions!$E$151</f>
        <v>0.01</v>
      </c>
      <c r="O60" s="24" t="s">
        <v>36</v>
      </c>
      <c r="P60" s="22"/>
      <c r="Q60" s="25">
        <f>SUM(Q12:Q17)*N60+Q19*N60</f>
        <v>52552.5</v>
      </c>
    </row>
    <row r="61" spans="10:17" ht="11.1" customHeight="1" x14ac:dyDescent="0.3">
      <c r="J61" s="51" t="s">
        <v>39</v>
      </c>
      <c r="K61" s="16"/>
      <c r="L61" s="33"/>
      <c r="M61" s="22"/>
      <c r="N61" s="73">
        <f>Assumptions!$E$152</f>
        <v>0.03</v>
      </c>
      <c r="O61" s="24" t="s">
        <v>34</v>
      </c>
      <c r="P61" s="22"/>
      <c r="Q61" s="25">
        <f>SUM(Q43:Q54)*N61</f>
        <v>83128.5</v>
      </c>
    </row>
    <row r="62" spans="10:17" ht="11.1" customHeight="1" x14ac:dyDescent="0.3">
      <c r="J62" s="51" t="s">
        <v>40</v>
      </c>
      <c r="K62" s="3"/>
      <c r="N62" s="32">
        <f>Assumptions!$E$153</f>
        <v>25</v>
      </c>
      <c r="O62" s="24" t="s">
        <v>122</v>
      </c>
      <c r="Q62" s="28">
        <f>L14*N62</f>
        <v>47775</v>
      </c>
    </row>
    <row r="63" spans="10:17" ht="11.1" customHeight="1" x14ac:dyDescent="0.3">
      <c r="J63" s="51" t="s">
        <v>41</v>
      </c>
      <c r="K63" s="16"/>
      <c r="L63" s="31">
        <f>Assumptions!$C$154</f>
        <v>0.08</v>
      </c>
      <c r="M63" s="23">
        <f>Assumptions!$D$154</f>
        <v>12</v>
      </c>
      <c r="N63" s="66" t="s">
        <v>42</v>
      </c>
      <c r="O63" s="17">
        <f>Assumptions!$G$154</f>
        <v>3</v>
      </c>
      <c r="P63" s="66" t="s">
        <v>85</v>
      </c>
      <c r="Q63" s="25">
        <f>(((SUM(Q29:Q41)*POWER((1+L63/12),((M63+O63)/12)*12))-SUM(Q29:Q41))   +     ((((SUM(Q43:Q62)*POWER((1+L63/12),((M63+O63)/12)*12))-SUM(Q43:Q62))*0.5)))</f>
        <v>223706.2075768431</v>
      </c>
    </row>
    <row r="64" spans="10:17" ht="11.1" customHeight="1" x14ac:dyDescent="0.3">
      <c r="J64" s="51" t="s">
        <v>43</v>
      </c>
      <c r="K64" s="16"/>
      <c r="L64" s="31">
        <f>Assumptions!$C$155</f>
        <v>0</v>
      </c>
      <c r="M64" s="24" t="s">
        <v>44</v>
      </c>
      <c r="N64" s="22"/>
      <c r="O64" s="22"/>
      <c r="P64" s="22"/>
      <c r="Q64" s="25">
        <f>SUM(Q29:Q62)*L64</f>
        <v>0</v>
      </c>
    </row>
    <row r="65" spans="10:17" ht="11.1" customHeight="1" x14ac:dyDescent="0.3">
      <c r="J65" s="51" t="s">
        <v>45</v>
      </c>
      <c r="K65" s="16"/>
      <c r="L65" s="22"/>
      <c r="M65" s="31">
        <f>Assumptions!$D$156</f>
        <v>0.17499999999999999</v>
      </c>
      <c r="N65" s="24" t="s">
        <v>46</v>
      </c>
      <c r="O65" s="22"/>
      <c r="P65" s="22"/>
      <c r="Q65" s="25">
        <f>Q25*M65</f>
        <v>919668.74999999988</v>
      </c>
    </row>
    <row r="66" spans="10:17" ht="11.1" customHeight="1" x14ac:dyDescent="0.3">
      <c r="J66" s="53" t="s">
        <v>47</v>
      </c>
      <c r="K66" s="20"/>
      <c r="L66" s="20"/>
      <c r="M66" s="20"/>
      <c r="N66" s="20"/>
      <c r="O66" s="20"/>
      <c r="P66" s="20"/>
      <c r="Q66" s="30">
        <f>SUM(Q29:Q65)</f>
        <v>4887382.2444982175</v>
      </c>
    </row>
    <row r="67" spans="10:17" ht="11.1" customHeight="1" x14ac:dyDescent="0.3">
      <c r="J67" s="67"/>
      <c r="K67" s="22"/>
      <c r="L67" s="22"/>
      <c r="M67" s="22"/>
      <c r="N67" s="22"/>
      <c r="O67" s="22"/>
      <c r="P67" s="22"/>
      <c r="Q67" s="68"/>
    </row>
    <row r="68" spans="10:17" ht="11.1" customHeight="1" x14ac:dyDescent="0.3">
      <c r="J68" s="69" t="s">
        <v>48</v>
      </c>
      <c r="K68" s="34"/>
      <c r="L68" s="34"/>
      <c r="M68" s="34"/>
      <c r="N68" s="34"/>
      <c r="O68" s="34"/>
      <c r="P68" s="34"/>
      <c r="Q68" s="35">
        <f>Q25-Q66</f>
        <v>367867.75550178252</v>
      </c>
    </row>
    <row r="69" spans="10:17" ht="11.1" customHeight="1" x14ac:dyDescent="0.3">
      <c r="J69" s="69" t="s">
        <v>49</v>
      </c>
      <c r="K69" s="34"/>
      <c r="L69" s="34"/>
      <c r="M69" s="34"/>
      <c r="N69" s="34"/>
      <c r="O69" s="34"/>
      <c r="P69" s="34"/>
      <c r="Q69" s="70">
        <f>Q68/N9</f>
        <v>192.50013370056647</v>
      </c>
    </row>
    <row r="70" spans="10:17" ht="11.1" customHeight="1" x14ac:dyDescent="0.3"/>
    <row r="71" spans="10:17" ht="11.1" customHeight="1" x14ac:dyDescent="0.4">
      <c r="J71" s="225"/>
      <c r="K71" s="225"/>
      <c r="L71" s="13"/>
      <c r="M71" s="14"/>
      <c r="N71" s="13"/>
      <c r="O71" s="13"/>
      <c r="P71" s="13"/>
      <c r="Q71" s="13"/>
    </row>
    <row r="72" spans="10:17" ht="11.1" customHeight="1" x14ac:dyDescent="0.3">
      <c r="J72" s="225"/>
      <c r="K72" s="225"/>
      <c r="L72" s="4"/>
      <c r="M72" s="226" t="s">
        <v>105</v>
      </c>
      <c r="N72" s="226"/>
      <c r="O72" s="226"/>
      <c r="P72" s="226"/>
      <c r="Q72" s="226"/>
    </row>
    <row r="73" spans="10:17" ht="11.1" customHeight="1" x14ac:dyDescent="0.3">
      <c r="J73" s="225"/>
      <c r="K73" s="225"/>
      <c r="L73" s="4"/>
      <c r="M73" s="226"/>
      <c r="N73" s="226"/>
      <c r="O73" s="226"/>
      <c r="P73" s="226"/>
      <c r="Q73" s="226"/>
    </row>
    <row r="74" spans="10:17" ht="11.1" customHeight="1" x14ac:dyDescent="0.3">
      <c r="J74" s="225"/>
      <c r="K74" s="225"/>
      <c r="L74" s="4"/>
      <c r="M74" s="226"/>
      <c r="N74" s="226"/>
      <c r="O74" s="226"/>
      <c r="P74" s="226"/>
      <c r="Q74" s="226"/>
    </row>
    <row r="75" spans="10:17" ht="11.1" customHeight="1" x14ac:dyDescent="0.3">
      <c r="J75" s="225"/>
      <c r="K75" s="225"/>
      <c r="L75" s="4"/>
      <c r="M75" s="4"/>
      <c r="N75" s="4"/>
      <c r="O75" s="4"/>
      <c r="P75" s="4"/>
      <c r="Q75" s="4"/>
    </row>
    <row r="76" spans="10:17" ht="11.1" customHeight="1" x14ac:dyDescent="0.3">
      <c r="J76" s="15" t="s">
        <v>97</v>
      </c>
      <c r="K76" s="15"/>
      <c r="L76" s="16"/>
      <c r="M76" s="16"/>
      <c r="N76" s="71" t="str">
        <f>Assumptions!$G$117</f>
        <v>Supermarket</v>
      </c>
      <c r="O76" s="41"/>
      <c r="P76" s="72"/>
      <c r="Q76" s="42"/>
    </row>
    <row r="77" spans="10:17" ht="11.1" customHeight="1" x14ac:dyDescent="0.3">
      <c r="J77" s="15" t="s">
        <v>0</v>
      </c>
      <c r="K77" s="16"/>
      <c r="L77" s="16"/>
      <c r="M77" s="16"/>
      <c r="N77" s="71" t="s">
        <v>123</v>
      </c>
      <c r="O77" s="41"/>
      <c r="P77" s="41"/>
      <c r="Q77" s="43"/>
    </row>
    <row r="78" spans="10:17" ht="11.1" customHeight="1" x14ac:dyDescent="0.3">
      <c r="J78" s="15" t="s">
        <v>1</v>
      </c>
      <c r="K78" s="15"/>
      <c r="L78" s="16"/>
      <c r="M78" s="16"/>
      <c r="N78" s="75">
        <f>Assumptions!$A$161</f>
        <v>0</v>
      </c>
      <c r="O78" s="76"/>
      <c r="P78" s="77"/>
      <c r="Q78" s="78"/>
    </row>
    <row r="79" spans="10:17" ht="11.1" customHeight="1" x14ac:dyDescent="0.3">
      <c r="J79" s="15" t="s">
        <v>2</v>
      </c>
      <c r="K79" s="15"/>
      <c r="L79" s="3"/>
      <c r="M79" s="16"/>
      <c r="N79" s="47">
        <f>SUM(L113:L124)</f>
        <v>1911</v>
      </c>
      <c r="O79" s="16" t="s">
        <v>3</v>
      </c>
      <c r="P79" s="18"/>
      <c r="Q79" s="18"/>
    </row>
    <row r="80" spans="10:17" ht="11.1" customHeight="1" x14ac:dyDescent="0.3">
      <c r="J80" s="15"/>
      <c r="K80" s="16"/>
      <c r="L80" s="16"/>
      <c r="M80" s="48"/>
      <c r="N80" s="16"/>
      <c r="O80" s="18"/>
      <c r="P80" s="18"/>
      <c r="Q80" s="18"/>
    </row>
    <row r="81" spans="10:17" ht="11.1" customHeight="1" x14ac:dyDescent="0.3">
      <c r="J81" s="19" t="s">
        <v>4</v>
      </c>
      <c r="K81" s="20"/>
      <c r="L81" s="20"/>
      <c r="M81" s="20"/>
      <c r="N81" s="20"/>
      <c r="O81" s="20"/>
      <c r="P81" s="20"/>
      <c r="Q81" s="21"/>
    </row>
    <row r="82" spans="10:17" ht="11.1" customHeight="1" x14ac:dyDescent="0.3">
      <c r="J82" s="49" t="s">
        <v>5</v>
      </c>
      <c r="K82" s="50" t="s">
        <v>6</v>
      </c>
      <c r="L82" s="23"/>
      <c r="M82" s="24" t="s">
        <v>7</v>
      </c>
      <c r="N82" s="17">
        <f>Assumptions!$C132</f>
        <v>850</v>
      </c>
      <c r="O82" s="24" t="s">
        <v>8</v>
      </c>
      <c r="P82" s="22"/>
      <c r="Q82" s="25">
        <f t="shared" ref="Q82:Q93" si="5">L82*N82</f>
        <v>0</v>
      </c>
    </row>
    <row r="83" spans="10:17" ht="11.1" customHeight="1" x14ac:dyDescent="0.3">
      <c r="J83" s="49" t="s">
        <v>9</v>
      </c>
      <c r="K83" s="50" t="s">
        <v>10</v>
      </c>
      <c r="L83" s="23"/>
      <c r="M83" s="24" t="s">
        <v>7</v>
      </c>
      <c r="N83" s="17">
        <f>Assumptions!$C133</f>
        <v>1345</v>
      </c>
      <c r="O83" s="24" t="s">
        <v>8</v>
      </c>
      <c r="P83" s="22"/>
      <c r="Q83" s="25">
        <f t="shared" si="5"/>
        <v>0</v>
      </c>
    </row>
    <row r="84" spans="10:17" ht="11.1" customHeight="1" x14ac:dyDescent="0.3">
      <c r="J84" s="49" t="s">
        <v>11</v>
      </c>
      <c r="K84" s="50" t="s">
        <v>12</v>
      </c>
      <c r="L84" s="23">
        <v>1911</v>
      </c>
      <c r="M84" s="24" t="s">
        <v>7</v>
      </c>
      <c r="N84" s="17">
        <f>Assumptions!$C134</f>
        <v>2750</v>
      </c>
      <c r="O84" s="24" t="s">
        <v>8</v>
      </c>
      <c r="P84" s="22"/>
      <c r="Q84" s="25">
        <f t="shared" si="5"/>
        <v>5255250</v>
      </c>
    </row>
    <row r="85" spans="10:17" ht="11.1" customHeight="1" x14ac:dyDescent="0.3">
      <c r="J85" s="49" t="s">
        <v>13</v>
      </c>
      <c r="K85" s="50" t="s">
        <v>14</v>
      </c>
      <c r="L85" s="23"/>
      <c r="M85" s="24" t="s">
        <v>7</v>
      </c>
      <c r="N85" s="17">
        <f>Assumptions!$C135</f>
        <v>1700</v>
      </c>
      <c r="O85" s="24" t="s">
        <v>8</v>
      </c>
      <c r="P85" s="22"/>
      <c r="Q85" s="25">
        <f t="shared" si="5"/>
        <v>0</v>
      </c>
    </row>
    <row r="86" spans="10:17" ht="11.1" customHeight="1" x14ac:dyDescent="0.3">
      <c r="J86" s="49" t="s">
        <v>15</v>
      </c>
      <c r="K86" s="50" t="s">
        <v>16</v>
      </c>
      <c r="L86" s="17"/>
      <c r="M86" s="24" t="s">
        <v>7</v>
      </c>
      <c r="N86" s="17">
        <f>Assumptions!$C136</f>
        <v>1200</v>
      </c>
      <c r="O86" s="24" t="s">
        <v>8</v>
      </c>
      <c r="P86" s="22"/>
      <c r="Q86" s="25">
        <f t="shared" si="5"/>
        <v>0</v>
      </c>
    </row>
    <row r="87" spans="10:17" ht="11.1" customHeight="1" x14ac:dyDescent="0.3">
      <c r="J87" s="51" t="s">
        <v>17</v>
      </c>
      <c r="K87" s="50" t="s">
        <v>18</v>
      </c>
      <c r="L87" s="17"/>
      <c r="M87" s="24" t="s">
        <v>7</v>
      </c>
      <c r="N87" s="17">
        <f>Assumptions!$C137</f>
        <v>2750</v>
      </c>
      <c r="O87" s="24" t="s">
        <v>8</v>
      </c>
      <c r="P87" s="22"/>
      <c r="Q87" s="25">
        <f t="shared" si="5"/>
        <v>0</v>
      </c>
    </row>
    <row r="88" spans="10:17" ht="11.1" customHeight="1" x14ac:dyDescent="0.3">
      <c r="J88" s="51" t="s">
        <v>19</v>
      </c>
      <c r="K88" s="50" t="s">
        <v>20</v>
      </c>
      <c r="L88" s="17"/>
      <c r="M88" s="24" t="s">
        <v>7</v>
      </c>
      <c r="N88" s="17">
        <f>Assumptions!$C138</f>
        <v>1077</v>
      </c>
      <c r="O88" s="24" t="s">
        <v>8</v>
      </c>
      <c r="P88" s="22"/>
      <c r="Q88" s="25">
        <f t="shared" si="5"/>
        <v>0</v>
      </c>
    </row>
    <row r="89" spans="10:17" ht="11.1" customHeight="1" x14ac:dyDescent="0.3">
      <c r="J89" s="49" t="s">
        <v>21</v>
      </c>
      <c r="K89" s="50" t="s">
        <v>22</v>
      </c>
      <c r="L89" s="32"/>
      <c r="M89" s="24" t="s">
        <v>7</v>
      </c>
      <c r="N89" s="17">
        <f>Assumptions!$C139</f>
        <v>1350</v>
      </c>
      <c r="O89" s="24" t="s">
        <v>8</v>
      </c>
      <c r="Q89" s="25">
        <f t="shared" si="5"/>
        <v>0</v>
      </c>
    </row>
    <row r="90" spans="10:17" ht="11.1" customHeight="1" x14ac:dyDescent="0.3">
      <c r="J90" s="49" t="s">
        <v>50</v>
      </c>
      <c r="K90" s="50"/>
      <c r="L90" s="23"/>
      <c r="M90" s="24" t="s">
        <v>25</v>
      </c>
      <c r="N90" s="17">
        <f>Assumptions!$C140</f>
        <v>400</v>
      </c>
      <c r="O90" s="24" t="s">
        <v>8</v>
      </c>
      <c r="P90" s="22"/>
      <c r="Q90" s="25">
        <f t="shared" si="5"/>
        <v>0</v>
      </c>
    </row>
    <row r="91" spans="10:17" ht="11.1" customHeight="1" x14ac:dyDescent="0.3">
      <c r="J91" s="49" t="s">
        <v>23</v>
      </c>
      <c r="K91" s="74" t="s">
        <v>24</v>
      </c>
      <c r="L91" s="23"/>
      <c r="M91" s="24" t="s">
        <v>25</v>
      </c>
      <c r="N91" s="17">
        <f>Assumptions!$C141</f>
        <v>1500</v>
      </c>
      <c r="O91" s="24" t="s">
        <v>8</v>
      </c>
      <c r="P91" s="22"/>
      <c r="Q91" s="25">
        <f t="shared" si="5"/>
        <v>0</v>
      </c>
    </row>
    <row r="92" spans="10:17" ht="11.1" customHeight="1" x14ac:dyDescent="0.3">
      <c r="J92" s="49" t="s">
        <v>23</v>
      </c>
      <c r="K92" s="74" t="s">
        <v>24</v>
      </c>
      <c r="L92" s="23"/>
      <c r="M92" s="24" t="s">
        <v>25</v>
      </c>
      <c r="N92" s="17">
        <f>Assumptions!$C142</f>
        <v>850</v>
      </c>
      <c r="O92" s="24" t="s">
        <v>8</v>
      </c>
      <c r="P92" s="22"/>
      <c r="Q92" s="25">
        <f t="shared" si="5"/>
        <v>0</v>
      </c>
    </row>
    <row r="93" spans="10:17" ht="11.1" customHeight="1" x14ac:dyDescent="0.3">
      <c r="J93" s="49" t="s">
        <v>23</v>
      </c>
      <c r="K93" s="74" t="s">
        <v>24</v>
      </c>
      <c r="L93" s="23"/>
      <c r="M93" s="24" t="s">
        <v>25</v>
      </c>
      <c r="N93" s="17">
        <f>Assumptions!$C143</f>
        <v>0</v>
      </c>
      <c r="O93" s="24" t="s">
        <v>8</v>
      </c>
      <c r="P93" s="22"/>
      <c r="Q93" s="25">
        <f t="shared" si="5"/>
        <v>0</v>
      </c>
    </row>
    <row r="94" spans="10:17" ht="11.1" customHeight="1" x14ac:dyDescent="0.3">
      <c r="J94" s="52"/>
      <c r="K94" s="26"/>
      <c r="L94" s="20"/>
      <c r="M94" s="20"/>
      <c r="N94" s="20"/>
      <c r="O94" s="20"/>
      <c r="P94" s="20"/>
      <c r="Q94" s="27"/>
    </row>
    <row r="95" spans="10:17" ht="11.1" customHeight="1" x14ac:dyDescent="0.3">
      <c r="J95" s="53" t="s">
        <v>4</v>
      </c>
      <c r="K95" s="20"/>
      <c r="L95" s="20"/>
      <c r="M95" s="20"/>
      <c r="N95" s="20"/>
      <c r="O95" s="20"/>
      <c r="P95" s="20"/>
      <c r="Q95" s="30">
        <f>SUM(Q82:Q94)</f>
        <v>5255250</v>
      </c>
    </row>
    <row r="96" spans="10:17" ht="11.1" customHeight="1" x14ac:dyDescent="0.3">
      <c r="J96" s="54"/>
      <c r="K96" s="24"/>
      <c r="L96" s="55"/>
      <c r="M96" s="24"/>
      <c r="N96" s="22"/>
      <c r="O96" s="24"/>
      <c r="P96" s="22"/>
      <c r="Q96" s="56"/>
    </row>
    <row r="97" spans="10:17" ht="11.1" customHeight="1" x14ac:dyDescent="0.3">
      <c r="J97" s="53" t="s">
        <v>26</v>
      </c>
      <c r="K97" s="20"/>
      <c r="L97" s="20"/>
      <c r="M97" s="20"/>
      <c r="N97" s="20"/>
      <c r="O97" s="20"/>
      <c r="P97" s="20"/>
      <c r="Q97" s="29"/>
    </row>
    <row r="98" spans="10:17" ht="11.1" customHeight="1" x14ac:dyDescent="0.3">
      <c r="J98" s="57" t="s">
        <v>27</v>
      </c>
      <c r="K98" s="58" t="s">
        <v>28</v>
      </c>
      <c r="L98" s="55"/>
      <c r="M98" s="24"/>
      <c r="N98" s="22"/>
      <c r="O98" s="24"/>
      <c r="P98" s="22"/>
      <c r="Q98" s="56"/>
    </row>
    <row r="99" spans="10:17" ht="11.1" customHeight="1" x14ac:dyDescent="0.3">
      <c r="J99" s="49" t="s">
        <v>5</v>
      </c>
      <c r="K99" s="59">
        <f>Assumptions!$D$115</f>
        <v>2</v>
      </c>
      <c r="L99" s="23">
        <f>L82*K99</f>
        <v>0</v>
      </c>
      <c r="M99" s="24" t="s">
        <v>7</v>
      </c>
      <c r="N99" s="17"/>
      <c r="O99" s="24" t="s">
        <v>8</v>
      </c>
      <c r="P99" s="22"/>
      <c r="Q99" s="25">
        <f t="shared" ref="Q99:Q110" si="6">L99*N99</f>
        <v>0</v>
      </c>
    </row>
    <row r="100" spans="10:17" ht="11.1" customHeight="1" x14ac:dyDescent="0.3">
      <c r="J100" s="49" t="s">
        <v>9</v>
      </c>
      <c r="K100" s="59">
        <f>Assumptions!$D$116</f>
        <v>2</v>
      </c>
      <c r="L100" s="23">
        <f t="shared" ref="L100:L110" si="7">L83*K100</f>
        <v>0</v>
      </c>
      <c r="M100" s="24" t="s">
        <v>7</v>
      </c>
      <c r="N100" s="17"/>
      <c r="O100" s="24" t="s">
        <v>8</v>
      </c>
      <c r="P100" s="22"/>
      <c r="Q100" s="25">
        <f t="shared" si="6"/>
        <v>0</v>
      </c>
    </row>
    <row r="101" spans="10:17" ht="11.1" customHeight="1" x14ac:dyDescent="0.3">
      <c r="J101" s="49" t="s">
        <v>11</v>
      </c>
      <c r="K101" s="59">
        <f>Assumptions!$D$117</f>
        <v>3</v>
      </c>
      <c r="L101" s="23">
        <f t="shared" si="7"/>
        <v>5733</v>
      </c>
      <c r="M101" s="24" t="s">
        <v>7</v>
      </c>
      <c r="N101" s="216">
        <f>(Assumptions!D183+(Assumptions!D189-Assumptions!D183)*Assumptions!D215)/10000</f>
        <v>108.3068867355953</v>
      </c>
      <c r="O101" s="24" t="s">
        <v>8</v>
      </c>
      <c r="P101" s="22"/>
      <c r="Q101" s="25">
        <f t="shared" si="6"/>
        <v>620923.3816551679</v>
      </c>
    </row>
    <row r="102" spans="10:17" ht="11.1" customHeight="1" x14ac:dyDescent="0.3">
      <c r="J102" s="49" t="s">
        <v>13</v>
      </c>
      <c r="K102" s="59">
        <f>Assumptions!$D$118</f>
        <v>1.5</v>
      </c>
      <c r="L102" s="23">
        <f t="shared" si="7"/>
        <v>0</v>
      </c>
      <c r="M102" s="24" t="s">
        <v>7</v>
      </c>
      <c r="N102" s="17"/>
      <c r="O102" s="24" t="s">
        <v>8</v>
      </c>
      <c r="P102" s="22"/>
      <c r="Q102" s="25">
        <f t="shared" si="6"/>
        <v>0</v>
      </c>
    </row>
    <row r="103" spans="10:17" ht="11.1" customHeight="1" x14ac:dyDescent="0.3">
      <c r="J103" s="49" t="s">
        <v>15</v>
      </c>
      <c r="K103" s="59">
        <f>Assumptions!$D$119</f>
        <v>1.5</v>
      </c>
      <c r="L103" s="23">
        <f t="shared" si="7"/>
        <v>0</v>
      </c>
      <c r="M103" s="24" t="s">
        <v>7</v>
      </c>
      <c r="N103" s="17"/>
      <c r="O103" s="24" t="s">
        <v>8</v>
      </c>
      <c r="P103" s="22"/>
      <c r="Q103" s="25">
        <f t="shared" si="6"/>
        <v>0</v>
      </c>
    </row>
    <row r="104" spans="10:17" ht="11.1" customHeight="1" x14ac:dyDescent="0.3">
      <c r="J104" s="51" t="s">
        <v>17</v>
      </c>
      <c r="K104" s="59">
        <f>Assumptions!$D$120</f>
        <v>2</v>
      </c>
      <c r="L104" s="23">
        <f t="shared" si="7"/>
        <v>0</v>
      </c>
      <c r="M104" s="24" t="s">
        <v>7</v>
      </c>
      <c r="N104" s="17"/>
      <c r="O104" s="24" t="s">
        <v>8</v>
      </c>
      <c r="P104" s="22"/>
      <c r="Q104" s="25">
        <f t="shared" si="6"/>
        <v>0</v>
      </c>
    </row>
    <row r="105" spans="10:17" ht="11.1" customHeight="1" x14ac:dyDescent="0.3">
      <c r="J105" s="51" t="s">
        <v>19</v>
      </c>
      <c r="K105" s="59">
        <f>Assumptions!$D$121</f>
        <v>1.5</v>
      </c>
      <c r="L105" s="23">
        <f t="shared" si="7"/>
        <v>0</v>
      </c>
      <c r="M105" s="24" t="s">
        <v>7</v>
      </c>
      <c r="N105" s="17"/>
      <c r="O105" s="24" t="s">
        <v>8</v>
      </c>
      <c r="P105" s="22"/>
      <c r="Q105" s="25">
        <f t="shared" si="6"/>
        <v>0</v>
      </c>
    </row>
    <row r="106" spans="10:17" ht="11.1" customHeight="1" x14ac:dyDescent="0.3">
      <c r="J106" s="49" t="s">
        <v>21</v>
      </c>
      <c r="K106" s="59">
        <f>Assumptions!$D$122</f>
        <v>3</v>
      </c>
      <c r="L106" s="23">
        <f t="shared" si="7"/>
        <v>0</v>
      </c>
      <c r="M106" s="24" t="s">
        <v>7</v>
      </c>
      <c r="N106" s="17"/>
      <c r="O106" s="24" t="s">
        <v>8</v>
      </c>
      <c r="Q106" s="25">
        <f t="shared" si="6"/>
        <v>0</v>
      </c>
    </row>
    <row r="107" spans="10:17" ht="11.1" customHeight="1" x14ac:dyDescent="0.3">
      <c r="J107" s="60" t="s">
        <v>50</v>
      </c>
      <c r="K107" s="59">
        <f>Assumptions!$D$123</f>
        <v>2</v>
      </c>
      <c r="L107" s="23">
        <f t="shared" si="7"/>
        <v>0</v>
      </c>
      <c r="M107" s="24" t="s">
        <v>25</v>
      </c>
      <c r="N107" s="17"/>
      <c r="O107" s="24" t="s">
        <v>8</v>
      </c>
      <c r="P107" s="22"/>
      <c r="Q107" s="25">
        <f t="shared" si="6"/>
        <v>0</v>
      </c>
    </row>
    <row r="108" spans="10:17" ht="11.1" customHeight="1" x14ac:dyDescent="0.3">
      <c r="J108" s="60" t="str">
        <f>K91</f>
        <v>Blank</v>
      </c>
      <c r="K108" s="59">
        <f>Assumptions!$D$124</f>
        <v>2</v>
      </c>
      <c r="L108" s="23">
        <f t="shared" si="7"/>
        <v>0</v>
      </c>
      <c r="M108" s="24" t="s">
        <v>25</v>
      </c>
      <c r="N108" s="17"/>
      <c r="O108" s="24" t="s">
        <v>8</v>
      </c>
      <c r="P108" s="22"/>
      <c r="Q108" s="25">
        <f t="shared" si="6"/>
        <v>0</v>
      </c>
    </row>
    <row r="109" spans="10:17" ht="11.1" customHeight="1" x14ac:dyDescent="0.3">
      <c r="J109" s="60" t="str">
        <f>K92</f>
        <v>Blank</v>
      </c>
      <c r="K109" s="59">
        <f>Assumptions!$D$125</f>
        <v>2</v>
      </c>
      <c r="L109" s="23">
        <f t="shared" si="7"/>
        <v>0</v>
      </c>
      <c r="M109" s="24" t="s">
        <v>25</v>
      </c>
      <c r="N109" s="17"/>
      <c r="O109" s="24" t="s">
        <v>8</v>
      </c>
      <c r="P109" s="22"/>
      <c r="Q109" s="25">
        <f t="shared" si="6"/>
        <v>0</v>
      </c>
    </row>
    <row r="110" spans="10:17" ht="11.1" customHeight="1" x14ac:dyDescent="0.3">
      <c r="J110" s="60" t="str">
        <f>K93</f>
        <v>Blank</v>
      </c>
      <c r="K110" s="59">
        <f>Assumptions!$D$126</f>
        <v>0</v>
      </c>
      <c r="L110" s="23">
        <f t="shared" si="7"/>
        <v>0</v>
      </c>
      <c r="M110" s="24" t="s">
        <v>25</v>
      </c>
      <c r="N110" s="17"/>
      <c r="O110" s="24" t="s">
        <v>8</v>
      </c>
      <c r="P110" s="22"/>
      <c r="Q110" s="25">
        <f t="shared" si="6"/>
        <v>0</v>
      </c>
    </row>
    <row r="111" spans="10:17" ht="11.1" customHeight="1" x14ac:dyDescent="0.3">
      <c r="J111" s="53" t="s">
        <v>29</v>
      </c>
      <c r="K111" s="26"/>
      <c r="L111" s="61"/>
      <c r="M111" s="26"/>
      <c r="N111" s="20" t="s">
        <v>116</v>
      </c>
      <c r="O111" s="26"/>
      <c r="P111" s="31">
        <f>IF(SUM(Q99:Q110)&lt;250000,1%,IF(SUM(Q99:Q110)&lt;500000,3%,IF(SUM(Q99:Q110)&gt;500000,4%)))</f>
        <v>0.04</v>
      </c>
      <c r="Q111" s="62">
        <f>SUM(Q99:Q110)*P111</f>
        <v>24836.935266206718</v>
      </c>
    </row>
    <row r="112" spans="10:17" ht="11.1" customHeight="1" x14ac:dyDescent="0.3">
      <c r="J112" s="57"/>
      <c r="K112" s="58" t="s">
        <v>30</v>
      </c>
      <c r="L112" s="55"/>
      <c r="M112" s="24"/>
      <c r="N112" s="22"/>
      <c r="O112" s="24"/>
      <c r="P112" s="22"/>
      <c r="Q112" s="56"/>
    </row>
    <row r="113" spans="10:17" ht="11.1" customHeight="1" x14ac:dyDescent="0.3">
      <c r="J113" s="49" t="s">
        <v>5</v>
      </c>
      <c r="K113" s="63">
        <f>Assumptions!$E$115</f>
        <v>1</v>
      </c>
      <c r="L113" s="23">
        <f>L82*K113</f>
        <v>0</v>
      </c>
      <c r="M113" s="24" t="s">
        <v>7</v>
      </c>
      <c r="N113" s="17">
        <f>Assumptions!$F$115</f>
        <v>889</v>
      </c>
      <c r="O113" s="24" t="s">
        <v>8</v>
      </c>
      <c r="P113" s="22"/>
      <c r="Q113" s="25">
        <f>L113*N113</f>
        <v>0</v>
      </c>
    </row>
    <row r="114" spans="10:17" ht="11.1" customHeight="1" x14ac:dyDescent="0.3">
      <c r="J114" s="49" t="s">
        <v>9</v>
      </c>
      <c r="K114" s="63">
        <f>Assumptions!$E$116</f>
        <v>1.2</v>
      </c>
      <c r="L114" s="23">
        <f t="shared" ref="L114:L123" si="8">L83*K114</f>
        <v>0</v>
      </c>
      <c r="M114" s="24" t="s">
        <v>7</v>
      </c>
      <c r="N114" s="17">
        <f>Assumptions!$F$116</f>
        <v>1847</v>
      </c>
      <c r="O114" s="24" t="s">
        <v>8</v>
      </c>
      <c r="P114" s="22"/>
      <c r="Q114" s="25">
        <f t="shared" ref="Q114:Q124" si="9">L114*N114</f>
        <v>0</v>
      </c>
    </row>
    <row r="115" spans="10:17" ht="11.1" customHeight="1" x14ac:dyDescent="0.3">
      <c r="J115" s="49" t="s">
        <v>11</v>
      </c>
      <c r="K115" s="63">
        <f>Assumptions!$E$117</f>
        <v>1</v>
      </c>
      <c r="L115" s="23">
        <f t="shared" si="8"/>
        <v>1911</v>
      </c>
      <c r="M115" s="24" t="s">
        <v>7</v>
      </c>
      <c r="N115" s="17">
        <f>Assumptions!F117</f>
        <v>1450</v>
      </c>
      <c r="O115" s="24" t="s">
        <v>8</v>
      </c>
      <c r="P115" s="22"/>
      <c r="Q115" s="25">
        <f t="shared" si="9"/>
        <v>2770950</v>
      </c>
    </row>
    <row r="116" spans="10:17" ht="11.1" customHeight="1" x14ac:dyDescent="0.3">
      <c r="J116" s="49" t="s">
        <v>13</v>
      </c>
      <c r="K116" s="63">
        <f>Assumptions!$E$118</f>
        <v>1</v>
      </c>
      <c r="L116" s="23">
        <f t="shared" si="8"/>
        <v>0</v>
      </c>
      <c r="M116" s="24" t="s">
        <v>7</v>
      </c>
      <c r="N116" s="17">
        <f>Assumptions!$F$118</f>
        <v>1168</v>
      </c>
      <c r="O116" s="24" t="s">
        <v>8</v>
      </c>
      <c r="P116" s="22"/>
      <c r="Q116" s="25">
        <f t="shared" si="9"/>
        <v>0</v>
      </c>
    </row>
    <row r="117" spans="10:17" ht="11.1" customHeight="1" x14ac:dyDescent="0.3">
      <c r="J117" s="49" t="s">
        <v>15</v>
      </c>
      <c r="K117" s="63">
        <f>Assumptions!$E$119</f>
        <v>1.2</v>
      </c>
      <c r="L117" s="23">
        <f t="shared" si="8"/>
        <v>0</v>
      </c>
      <c r="M117" s="24" t="s">
        <v>7</v>
      </c>
      <c r="N117" s="17">
        <f>Assumptions!$F$119</f>
        <v>1609</v>
      </c>
      <c r="O117" s="24" t="s">
        <v>8</v>
      </c>
      <c r="P117" s="22"/>
      <c r="Q117" s="25">
        <f t="shared" si="9"/>
        <v>0</v>
      </c>
    </row>
    <row r="118" spans="10:17" ht="11.1" customHeight="1" x14ac:dyDescent="0.3">
      <c r="J118" s="51" t="s">
        <v>17</v>
      </c>
      <c r="K118" s="63">
        <f>Assumptions!$E$120</f>
        <v>1.2</v>
      </c>
      <c r="L118" s="23">
        <f t="shared" si="8"/>
        <v>0</v>
      </c>
      <c r="M118" s="24" t="s">
        <v>7</v>
      </c>
      <c r="N118" s="17">
        <f>Assumptions!$F$120</f>
        <v>1815</v>
      </c>
      <c r="O118" s="24" t="s">
        <v>8</v>
      </c>
      <c r="P118" s="22"/>
      <c r="Q118" s="25">
        <f t="shared" si="9"/>
        <v>0</v>
      </c>
    </row>
    <row r="119" spans="10:17" ht="11.1" customHeight="1" x14ac:dyDescent="0.3">
      <c r="J119" s="51" t="s">
        <v>19</v>
      </c>
      <c r="K119" s="63">
        <f>Assumptions!$E$121</f>
        <v>1</v>
      </c>
      <c r="L119" s="23">
        <f t="shared" si="8"/>
        <v>0</v>
      </c>
      <c r="M119" s="24" t="s">
        <v>7</v>
      </c>
      <c r="N119" s="17">
        <f>Assumptions!$F$121</f>
        <v>3135</v>
      </c>
      <c r="O119" s="24" t="s">
        <v>8</v>
      </c>
      <c r="P119" s="22"/>
      <c r="Q119" s="25">
        <f t="shared" si="9"/>
        <v>0</v>
      </c>
    </row>
    <row r="120" spans="10:17" ht="11.1" customHeight="1" x14ac:dyDescent="0.3">
      <c r="J120" s="49" t="s">
        <v>21</v>
      </c>
      <c r="K120" s="63">
        <f>Assumptions!$E$122</f>
        <v>1</v>
      </c>
      <c r="L120" s="23">
        <f t="shared" si="8"/>
        <v>0</v>
      </c>
      <c r="M120" s="24" t="s">
        <v>7</v>
      </c>
      <c r="N120" s="17">
        <f>Assumptions!$F$122</f>
        <v>1261</v>
      </c>
      <c r="O120" s="24" t="s">
        <v>8</v>
      </c>
      <c r="Q120" s="25">
        <f t="shared" si="9"/>
        <v>0</v>
      </c>
    </row>
    <row r="121" spans="10:17" ht="11.1" customHeight="1" x14ac:dyDescent="0.3">
      <c r="J121" s="51" t="s">
        <v>50</v>
      </c>
      <c r="K121" s="63">
        <f>Assumptions!$E$123</f>
        <v>1</v>
      </c>
      <c r="L121" s="23">
        <f t="shared" si="8"/>
        <v>0</v>
      </c>
      <c r="M121" s="24" t="s">
        <v>25</v>
      </c>
      <c r="N121" s="17">
        <f>Assumptions!$F$123</f>
        <v>944</v>
      </c>
      <c r="O121" s="24" t="s">
        <v>8</v>
      </c>
      <c r="P121" s="22"/>
      <c r="Q121" s="25">
        <f t="shared" si="9"/>
        <v>0</v>
      </c>
    </row>
    <row r="122" spans="10:17" ht="11.1" customHeight="1" x14ac:dyDescent="0.3">
      <c r="J122" s="51" t="str">
        <f>K91</f>
        <v>Blank</v>
      </c>
      <c r="K122" s="63">
        <f>Assumptions!$E$124</f>
        <v>1</v>
      </c>
      <c r="L122" s="23">
        <f t="shared" si="8"/>
        <v>0</v>
      </c>
      <c r="M122" s="24" t="s">
        <v>25</v>
      </c>
      <c r="N122" s="17"/>
      <c r="O122" s="24" t="s">
        <v>8</v>
      </c>
      <c r="P122" s="22"/>
      <c r="Q122" s="25">
        <f t="shared" si="9"/>
        <v>0</v>
      </c>
    </row>
    <row r="123" spans="10:17" ht="11.1" customHeight="1" x14ac:dyDescent="0.3">
      <c r="J123" s="51" t="str">
        <f>K92</f>
        <v>Blank</v>
      </c>
      <c r="K123" s="63">
        <f>Assumptions!$E$125</f>
        <v>1</v>
      </c>
      <c r="L123" s="23">
        <f t="shared" si="8"/>
        <v>0</v>
      </c>
      <c r="M123" s="24" t="s">
        <v>25</v>
      </c>
      <c r="N123" s="17"/>
      <c r="O123" s="24" t="s">
        <v>8</v>
      </c>
      <c r="P123" s="22"/>
      <c r="Q123" s="25">
        <f t="shared" si="9"/>
        <v>0</v>
      </c>
    </row>
    <row r="124" spans="10:17" ht="11.1" customHeight="1" x14ac:dyDescent="0.3">
      <c r="J124" s="51" t="str">
        <f>K93</f>
        <v>Blank</v>
      </c>
      <c r="K124" s="63">
        <f>Assumptions!$E$126</f>
        <v>0</v>
      </c>
      <c r="L124" s="23">
        <f>L93*K124</f>
        <v>0</v>
      </c>
      <c r="M124" s="24" t="s">
        <v>25</v>
      </c>
      <c r="N124" s="17"/>
      <c r="O124" s="24" t="s">
        <v>8</v>
      </c>
      <c r="P124" s="22"/>
      <c r="Q124" s="25">
        <f t="shared" si="9"/>
        <v>0</v>
      </c>
    </row>
    <row r="125" spans="10:17" ht="11.1" customHeight="1" x14ac:dyDescent="0.3">
      <c r="J125" s="64"/>
      <c r="K125" s="64"/>
      <c r="L125" s="64"/>
      <c r="M125" s="26"/>
      <c r="N125" s="64"/>
      <c r="O125" s="64"/>
      <c r="P125" s="64"/>
      <c r="Q125" s="64"/>
    </row>
    <row r="126" spans="10:17" ht="11.1" customHeight="1" x14ac:dyDescent="0.3">
      <c r="J126" s="51" t="s">
        <v>31</v>
      </c>
      <c r="K126" s="3"/>
      <c r="N126" s="65">
        <f>Assumptions!$E$147</f>
        <v>0</v>
      </c>
      <c r="O126" s="24" t="s">
        <v>32</v>
      </c>
      <c r="Q126" s="25">
        <f>SUM(L113:L124)*N126</f>
        <v>0</v>
      </c>
    </row>
    <row r="127" spans="10:17" ht="11.1" customHeight="1" x14ac:dyDescent="0.3">
      <c r="J127" s="51" t="s">
        <v>33</v>
      </c>
      <c r="K127" s="16"/>
      <c r="L127" s="22"/>
      <c r="M127" s="22"/>
      <c r="N127" s="73">
        <f>Assumptions!$E$148</f>
        <v>0.08</v>
      </c>
      <c r="O127" s="24" t="s">
        <v>34</v>
      </c>
      <c r="P127" s="22"/>
      <c r="Q127" s="25">
        <f>SUM(Q113:Q124)*N127</f>
        <v>221676</v>
      </c>
    </row>
    <row r="128" spans="10:17" ht="11.1" customHeight="1" x14ac:dyDescent="0.3">
      <c r="J128" s="51" t="s">
        <v>35</v>
      </c>
      <c r="K128" s="16"/>
      <c r="L128" s="22"/>
      <c r="M128" s="22"/>
      <c r="N128" s="73">
        <f>Assumptions!$E$149</f>
        <v>5.0000000000000001E-3</v>
      </c>
      <c r="O128" s="24" t="s">
        <v>36</v>
      </c>
      <c r="P128" s="22"/>
      <c r="Q128" s="25">
        <f>Q95*N128</f>
        <v>26276.25</v>
      </c>
    </row>
    <row r="129" spans="10:17" ht="11.1" customHeight="1" x14ac:dyDescent="0.3">
      <c r="J129" s="51" t="s">
        <v>37</v>
      </c>
      <c r="K129" s="16"/>
      <c r="L129" s="22"/>
      <c r="M129" s="22"/>
      <c r="N129" s="73">
        <f>Assumptions!$E$150</f>
        <v>6.0000000000000001E-3</v>
      </c>
      <c r="O129" s="24" t="s">
        <v>34</v>
      </c>
      <c r="P129" s="22"/>
      <c r="Q129" s="25">
        <f>SUM(Q113:Q124)*N129</f>
        <v>16625.7</v>
      </c>
    </row>
    <row r="130" spans="10:17" ht="11.1" customHeight="1" x14ac:dyDescent="0.3">
      <c r="J130" s="51" t="s">
        <v>38</v>
      </c>
      <c r="K130" s="16"/>
      <c r="L130" s="22"/>
      <c r="M130" s="22"/>
      <c r="N130" s="73">
        <f>Assumptions!$E$151</f>
        <v>0.01</v>
      </c>
      <c r="O130" s="24" t="s">
        <v>36</v>
      </c>
      <c r="P130" s="22"/>
      <c r="Q130" s="25">
        <f>SUM(Q82:Q87)*N130+Q89*N130</f>
        <v>52552.5</v>
      </c>
    </row>
    <row r="131" spans="10:17" ht="11.1" customHeight="1" x14ac:dyDescent="0.3">
      <c r="J131" s="51" t="s">
        <v>39</v>
      </c>
      <c r="K131" s="16"/>
      <c r="L131" s="33"/>
      <c r="M131" s="22"/>
      <c r="N131" s="73">
        <f>Assumptions!$E$152</f>
        <v>0.03</v>
      </c>
      <c r="O131" s="24" t="s">
        <v>34</v>
      </c>
      <c r="P131" s="22"/>
      <c r="Q131" s="25">
        <f>SUM(Q113:Q124)*N131</f>
        <v>83128.5</v>
      </c>
    </row>
    <row r="132" spans="10:17" ht="11.1" customHeight="1" x14ac:dyDescent="0.3">
      <c r="J132" s="51" t="s">
        <v>40</v>
      </c>
      <c r="K132" s="3"/>
      <c r="N132" s="32">
        <f>Assumptions!$E$153</f>
        <v>25</v>
      </c>
      <c r="O132" s="24" t="s">
        <v>122</v>
      </c>
      <c r="Q132" s="28">
        <f>L84*N132</f>
        <v>47775</v>
      </c>
    </row>
    <row r="133" spans="10:17" ht="11.1" customHeight="1" x14ac:dyDescent="0.3">
      <c r="J133" s="51" t="s">
        <v>41</v>
      </c>
      <c r="K133" s="16"/>
      <c r="L133" s="31">
        <v>0.08</v>
      </c>
      <c r="M133" s="23">
        <f>Assumptions!$D$154</f>
        <v>12</v>
      </c>
      <c r="N133" s="66" t="s">
        <v>42</v>
      </c>
      <c r="O133" s="17">
        <f>Assumptions!$G$154</f>
        <v>3</v>
      </c>
      <c r="P133" s="66" t="s">
        <v>85</v>
      </c>
      <c r="Q133" s="25">
        <f>(((SUM(Q99:Q111)*POWER((1+L133/12),((M133+O133)/12)*12))-SUM(Q99:Q111))   +     ((((SUM(Q113:Q132)*POWER((1+L133/12),((M133+O133)/12)*12))-SUM(Q113:Q132))*0.5)))</f>
        <v>236359.95232124999</v>
      </c>
    </row>
    <row r="134" spans="10:17" ht="11.1" customHeight="1" x14ac:dyDescent="0.3">
      <c r="J134" s="51" t="s">
        <v>43</v>
      </c>
      <c r="K134" s="16"/>
      <c r="L134" s="31"/>
      <c r="M134" s="24" t="s">
        <v>44</v>
      </c>
      <c r="N134" s="22"/>
      <c r="O134" s="22"/>
      <c r="P134" s="22"/>
      <c r="Q134" s="25">
        <f>SUM(Q99:Q132)*L134</f>
        <v>0</v>
      </c>
    </row>
    <row r="135" spans="10:17" ht="11.1" customHeight="1" x14ac:dyDescent="0.3">
      <c r="J135" s="51" t="s">
        <v>45</v>
      </c>
      <c r="K135" s="16"/>
      <c r="L135" s="22"/>
      <c r="M135" s="31">
        <f>Assumptions!$D$156</f>
        <v>0.17499999999999999</v>
      </c>
      <c r="N135" s="24" t="s">
        <v>46</v>
      </c>
      <c r="O135" s="22"/>
      <c r="P135" s="22"/>
      <c r="Q135" s="25">
        <f>Q95*M135</f>
        <v>919668.74999999988</v>
      </c>
    </row>
    <row r="136" spans="10:17" ht="11.1" customHeight="1" x14ac:dyDescent="0.3">
      <c r="J136" s="53" t="s">
        <v>47</v>
      </c>
      <c r="K136" s="20"/>
      <c r="L136" s="20"/>
      <c r="M136" s="20"/>
      <c r="N136" s="20"/>
      <c r="O136" s="20"/>
      <c r="P136" s="20"/>
      <c r="Q136" s="30">
        <f>SUM(Q99:Q135)</f>
        <v>5020772.9692426249</v>
      </c>
    </row>
    <row r="137" spans="10:17" ht="11.1" customHeight="1" x14ac:dyDescent="0.3">
      <c r="J137" s="67"/>
      <c r="K137" s="22"/>
      <c r="L137" s="22"/>
      <c r="M137" s="22"/>
      <c r="N137" s="22"/>
      <c r="O137" s="22"/>
      <c r="P137" s="22"/>
      <c r="Q137" s="68"/>
    </row>
    <row r="138" spans="10:17" ht="11.1" customHeight="1" x14ac:dyDescent="0.3">
      <c r="J138" s="69" t="s">
        <v>48</v>
      </c>
      <c r="K138" s="34"/>
      <c r="L138" s="34"/>
      <c r="M138" s="34"/>
      <c r="N138" s="34"/>
      <c r="O138" s="34"/>
      <c r="P138" s="34"/>
      <c r="Q138" s="35">
        <f>Q95-Q136</f>
        <v>234477.03075737506</v>
      </c>
    </row>
    <row r="139" spans="10:17" ht="11.1" customHeight="1" x14ac:dyDescent="0.3">
      <c r="J139" s="69" t="s">
        <v>49</v>
      </c>
      <c r="K139" s="34"/>
      <c r="L139" s="34"/>
      <c r="M139" s="34"/>
      <c r="N139" s="34"/>
      <c r="O139" s="34"/>
      <c r="P139" s="34"/>
      <c r="Q139" s="70">
        <f>Q138/N79</f>
        <v>122.69860322206964</v>
      </c>
    </row>
    <row r="140" spans="10:17" ht="11.1" customHeight="1" x14ac:dyDescent="0.3"/>
    <row r="141" spans="10:17" ht="11.1" customHeight="1" x14ac:dyDescent="0.4">
      <c r="J141" s="225"/>
      <c r="K141" s="225"/>
      <c r="L141" s="13"/>
      <c r="M141" s="14"/>
      <c r="N141" s="13"/>
      <c r="O141" s="13"/>
      <c r="P141" s="13"/>
      <c r="Q141" s="13"/>
    </row>
    <row r="142" spans="10:17" ht="11.1" customHeight="1" x14ac:dyDescent="0.3">
      <c r="J142" s="225"/>
      <c r="K142" s="225"/>
      <c r="L142" s="4"/>
      <c r="M142" s="226" t="s">
        <v>105</v>
      </c>
      <c r="N142" s="226"/>
      <c r="O142" s="226"/>
      <c r="P142" s="226"/>
      <c r="Q142" s="226"/>
    </row>
    <row r="143" spans="10:17" ht="11.1" customHeight="1" x14ac:dyDescent="0.3">
      <c r="J143" s="225"/>
      <c r="K143" s="225"/>
      <c r="L143" s="4"/>
      <c r="M143" s="226"/>
      <c r="N143" s="226"/>
      <c r="O143" s="226"/>
      <c r="P143" s="226"/>
      <c r="Q143" s="226"/>
    </row>
    <row r="144" spans="10:17" ht="11.1" customHeight="1" x14ac:dyDescent="0.3">
      <c r="J144" s="225"/>
      <c r="K144" s="225"/>
      <c r="L144" s="4"/>
      <c r="M144" s="226"/>
      <c r="N144" s="226"/>
      <c r="O144" s="226"/>
      <c r="P144" s="226"/>
      <c r="Q144" s="226"/>
    </row>
    <row r="145" spans="10:17" ht="11.1" customHeight="1" x14ac:dyDescent="0.3">
      <c r="J145" s="225"/>
      <c r="K145" s="225"/>
      <c r="L145" s="4"/>
      <c r="M145" s="4"/>
      <c r="N145" s="4"/>
      <c r="O145" s="4"/>
      <c r="P145" s="4"/>
      <c r="Q145" s="4"/>
    </row>
    <row r="146" spans="10:17" ht="11.1" customHeight="1" x14ac:dyDescent="0.3">
      <c r="J146" s="15" t="s">
        <v>97</v>
      </c>
      <c r="K146" s="15"/>
      <c r="L146" s="16"/>
      <c r="M146" s="16"/>
      <c r="N146" s="71" t="str">
        <f>Assumptions!$G$117</f>
        <v>Supermarket</v>
      </c>
      <c r="O146" s="41"/>
      <c r="P146" s="72"/>
      <c r="Q146" s="42"/>
    </row>
    <row r="147" spans="10:17" ht="11.1" customHeight="1" x14ac:dyDescent="0.3">
      <c r="J147" s="15" t="s">
        <v>0</v>
      </c>
      <c r="K147" s="16"/>
      <c r="L147" s="16"/>
      <c r="M147" s="16"/>
      <c r="N147" s="71" t="s">
        <v>141</v>
      </c>
      <c r="O147" s="41"/>
      <c r="P147" s="41"/>
      <c r="Q147" s="43"/>
    </row>
    <row r="148" spans="10:17" ht="11.1" customHeight="1" x14ac:dyDescent="0.3">
      <c r="J148" s="15" t="s">
        <v>1</v>
      </c>
      <c r="K148" s="15"/>
      <c r="L148" s="16"/>
      <c r="M148" s="16"/>
      <c r="N148" s="75" t="str">
        <f>Assumptions!$A$160</f>
        <v>Area Wide</v>
      </c>
      <c r="O148" s="76"/>
      <c r="P148" s="77"/>
      <c r="Q148" s="78"/>
    </row>
    <row r="149" spans="10:17" ht="11.1" customHeight="1" x14ac:dyDescent="0.3">
      <c r="J149" s="15" t="s">
        <v>2</v>
      </c>
      <c r="K149" s="15"/>
      <c r="L149" s="3"/>
      <c r="M149" s="16"/>
      <c r="N149" s="47">
        <f>SUM(L183:L194)</f>
        <v>1911</v>
      </c>
      <c r="O149" s="16" t="s">
        <v>3</v>
      </c>
      <c r="P149" s="18"/>
      <c r="Q149" s="18"/>
    </row>
    <row r="150" spans="10:17" ht="11.1" customHeight="1" x14ac:dyDescent="0.3">
      <c r="J150" s="15"/>
      <c r="K150" s="16"/>
      <c r="L150" s="16"/>
      <c r="M150" s="48"/>
      <c r="N150" s="16"/>
      <c r="O150" s="18"/>
      <c r="P150" s="18"/>
      <c r="Q150" s="18"/>
    </row>
    <row r="151" spans="10:17" ht="11.1" customHeight="1" x14ac:dyDescent="0.3">
      <c r="J151" s="19" t="s">
        <v>4</v>
      </c>
      <c r="K151" s="20"/>
      <c r="L151" s="20"/>
      <c r="M151" s="20"/>
      <c r="N151" s="20"/>
      <c r="O151" s="20"/>
      <c r="P151" s="20"/>
      <c r="Q151" s="21"/>
    </row>
    <row r="152" spans="10:17" ht="11.1" customHeight="1" x14ac:dyDescent="0.3">
      <c r="J152" s="49" t="s">
        <v>5</v>
      </c>
      <c r="K152" s="50" t="s">
        <v>6</v>
      </c>
      <c r="L152" s="23"/>
      <c r="M152" s="24" t="s">
        <v>7</v>
      </c>
      <c r="N152" s="17">
        <f>Assumptions!$C132</f>
        <v>850</v>
      </c>
      <c r="O152" s="24" t="s">
        <v>8</v>
      </c>
      <c r="P152" s="22"/>
      <c r="Q152" s="25">
        <f t="shared" ref="Q152:Q163" si="10">L152*N152</f>
        <v>0</v>
      </c>
    </row>
    <row r="153" spans="10:17" ht="11.1" customHeight="1" x14ac:dyDescent="0.3">
      <c r="J153" s="49" t="s">
        <v>9</v>
      </c>
      <c r="K153" s="50" t="s">
        <v>10</v>
      </c>
      <c r="L153" s="23"/>
      <c r="M153" s="24" t="s">
        <v>7</v>
      </c>
      <c r="N153" s="17">
        <f>Assumptions!$C133</f>
        <v>1345</v>
      </c>
      <c r="O153" s="24" t="s">
        <v>8</v>
      </c>
      <c r="P153" s="22"/>
      <c r="Q153" s="25">
        <f t="shared" si="10"/>
        <v>0</v>
      </c>
    </row>
    <row r="154" spans="10:17" ht="11.1" customHeight="1" x14ac:dyDescent="0.3">
      <c r="J154" s="49" t="s">
        <v>11</v>
      </c>
      <c r="K154" s="50" t="s">
        <v>12</v>
      </c>
      <c r="L154" s="23">
        <f>Assumptions!$C$117</f>
        <v>1911</v>
      </c>
      <c r="M154" s="24" t="s">
        <v>7</v>
      </c>
      <c r="N154" s="17">
        <f>Assumptions!$C134</f>
        <v>2750</v>
      </c>
      <c r="O154" s="24" t="s">
        <v>8</v>
      </c>
      <c r="P154" s="22"/>
      <c r="Q154" s="25">
        <f t="shared" si="10"/>
        <v>5255250</v>
      </c>
    </row>
    <row r="155" spans="10:17" ht="11.1" customHeight="1" x14ac:dyDescent="0.3">
      <c r="J155" s="49" t="s">
        <v>13</v>
      </c>
      <c r="K155" s="50" t="s">
        <v>14</v>
      </c>
      <c r="L155" s="23"/>
      <c r="M155" s="24" t="s">
        <v>7</v>
      </c>
      <c r="N155" s="17">
        <f>Assumptions!$C135</f>
        <v>1700</v>
      </c>
      <c r="O155" s="24" t="s">
        <v>8</v>
      </c>
      <c r="P155" s="22"/>
      <c r="Q155" s="25">
        <f t="shared" si="10"/>
        <v>0</v>
      </c>
    </row>
    <row r="156" spans="10:17" ht="11.1" customHeight="1" x14ac:dyDescent="0.3">
      <c r="J156" s="49" t="s">
        <v>15</v>
      </c>
      <c r="K156" s="50" t="s">
        <v>16</v>
      </c>
      <c r="L156" s="17"/>
      <c r="M156" s="24" t="s">
        <v>7</v>
      </c>
      <c r="N156" s="17">
        <f>Assumptions!$C136</f>
        <v>1200</v>
      </c>
      <c r="O156" s="24" t="s">
        <v>8</v>
      </c>
      <c r="P156" s="22"/>
      <c r="Q156" s="25">
        <f t="shared" si="10"/>
        <v>0</v>
      </c>
    </row>
    <row r="157" spans="10:17" ht="11.1" customHeight="1" x14ac:dyDescent="0.3">
      <c r="J157" s="51" t="s">
        <v>17</v>
      </c>
      <c r="K157" s="50" t="s">
        <v>18</v>
      </c>
      <c r="L157" s="17"/>
      <c r="M157" s="24" t="s">
        <v>7</v>
      </c>
      <c r="N157" s="17">
        <f>Assumptions!$C137</f>
        <v>2750</v>
      </c>
      <c r="O157" s="24" t="s">
        <v>8</v>
      </c>
      <c r="P157" s="22"/>
      <c r="Q157" s="25">
        <f t="shared" si="10"/>
        <v>0</v>
      </c>
    </row>
    <row r="158" spans="10:17" ht="11.1" customHeight="1" x14ac:dyDescent="0.3">
      <c r="J158" s="51" t="s">
        <v>19</v>
      </c>
      <c r="K158" s="50" t="s">
        <v>20</v>
      </c>
      <c r="L158" s="17"/>
      <c r="M158" s="24" t="s">
        <v>7</v>
      </c>
      <c r="N158" s="17">
        <f>Assumptions!$C138</f>
        <v>1077</v>
      </c>
      <c r="O158" s="24" t="s">
        <v>8</v>
      </c>
      <c r="P158" s="22"/>
      <c r="Q158" s="25">
        <f t="shared" si="10"/>
        <v>0</v>
      </c>
    </row>
    <row r="159" spans="10:17" ht="11.1" customHeight="1" x14ac:dyDescent="0.3">
      <c r="J159" s="49" t="s">
        <v>21</v>
      </c>
      <c r="K159" s="50" t="s">
        <v>22</v>
      </c>
      <c r="L159" s="32"/>
      <c r="M159" s="24" t="s">
        <v>7</v>
      </c>
      <c r="N159" s="17">
        <f>Assumptions!$C139</f>
        <v>1350</v>
      </c>
      <c r="O159" s="24" t="s">
        <v>8</v>
      </c>
      <c r="Q159" s="25">
        <f t="shared" si="10"/>
        <v>0</v>
      </c>
    </row>
    <row r="160" spans="10:17" ht="11.1" customHeight="1" x14ac:dyDescent="0.3">
      <c r="J160" s="49" t="s">
        <v>50</v>
      </c>
      <c r="K160" s="50"/>
      <c r="L160" s="23"/>
      <c r="M160" s="24" t="s">
        <v>25</v>
      </c>
      <c r="N160" s="17">
        <f>Assumptions!$C140</f>
        <v>400</v>
      </c>
      <c r="O160" s="24" t="s">
        <v>8</v>
      </c>
      <c r="P160" s="22"/>
      <c r="Q160" s="25">
        <f t="shared" si="10"/>
        <v>0</v>
      </c>
    </row>
    <row r="161" spans="10:17" ht="11.1" customHeight="1" x14ac:dyDescent="0.3">
      <c r="J161" s="49" t="s">
        <v>23</v>
      </c>
      <c r="K161" s="74" t="s">
        <v>24</v>
      </c>
      <c r="L161" s="23"/>
      <c r="M161" s="24" t="s">
        <v>25</v>
      </c>
      <c r="N161" s="17">
        <f>Assumptions!$C141</f>
        <v>1500</v>
      </c>
      <c r="O161" s="24" t="s">
        <v>8</v>
      </c>
      <c r="P161" s="22"/>
      <c r="Q161" s="25">
        <f t="shared" si="10"/>
        <v>0</v>
      </c>
    </row>
    <row r="162" spans="10:17" ht="11.1" customHeight="1" x14ac:dyDescent="0.3">
      <c r="J162" s="49" t="s">
        <v>23</v>
      </c>
      <c r="K162" s="74" t="s">
        <v>24</v>
      </c>
      <c r="L162" s="23"/>
      <c r="M162" s="24" t="s">
        <v>25</v>
      </c>
      <c r="N162" s="17">
        <f>Assumptions!$C142</f>
        <v>850</v>
      </c>
      <c r="O162" s="24" t="s">
        <v>8</v>
      </c>
      <c r="P162" s="22"/>
      <c r="Q162" s="25">
        <f t="shared" si="10"/>
        <v>0</v>
      </c>
    </row>
    <row r="163" spans="10:17" ht="11.1" customHeight="1" x14ac:dyDescent="0.3">
      <c r="J163" s="49" t="s">
        <v>23</v>
      </c>
      <c r="K163" s="74" t="s">
        <v>24</v>
      </c>
      <c r="L163" s="23"/>
      <c r="M163" s="24" t="s">
        <v>25</v>
      </c>
      <c r="N163" s="17">
        <f>Assumptions!$C143</f>
        <v>0</v>
      </c>
      <c r="O163" s="24" t="s">
        <v>8</v>
      </c>
      <c r="P163" s="22"/>
      <c r="Q163" s="25">
        <f t="shared" si="10"/>
        <v>0</v>
      </c>
    </row>
    <row r="164" spans="10:17" ht="11.1" customHeight="1" x14ac:dyDescent="0.3">
      <c r="J164" s="52"/>
      <c r="K164" s="26"/>
      <c r="L164" s="20"/>
      <c r="M164" s="20"/>
      <c r="N164" s="20"/>
      <c r="O164" s="20"/>
      <c r="P164" s="20"/>
      <c r="Q164" s="27"/>
    </row>
    <row r="165" spans="10:17" ht="11.1" customHeight="1" x14ac:dyDescent="0.3">
      <c r="J165" s="53" t="s">
        <v>4</v>
      </c>
      <c r="K165" s="20"/>
      <c r="L165" s="20"/>
      <c r="M165" s="20"/>
      <c r="N165" s="20"/>
      <c r="O165" s="20"/>
      <c r="P165" s="20"/>
      <c r="Q165" s="30">
        <f>SUM(Q152:Q164)</f>
        <v>5255250</v>
      </c>
    </row>
    <row r="166" spans="10:17" ht="11.1" customHeight="1" x14ac:dyDescent="0.3">
      <c r="J166" s="54"/>
      <c r="K166" s="24"/>
      <c r="L166" s="55"/>
      <c r="M166" s="24"/>
      <c r="N166" s="22"/>
      <c r="O166" s="24"/>
      <c r="P166" s="22"/>
      <c r="Q166" s="56"/>
    </row>
    <row r="167" spans="10:17" ht="11.1" customHeight="1" x14ac:dyDescent="0.3">
      <c r="J167" s="53" t="s">
        <v>26</v>
      </c>
      <c r="K167" s="20"/>
      <c r="L167" s="20"/>
      <c r="M167" s="20"/>
      <c r="N167" s="20"/>
      <c r="O167" s="20"/>
      <c r="P167" s="20"/>
      <c r="Q167" s="29"/>
    </row>
    <row r="168" spans="10:17" ht="11.1" customHeight="1" x14ac:dyDescent="0.3">
      <c r="J168" s="57" t="s">
        <v>27</v>
      </c>
      <c r="K168" s="58" t="s">
        <v>28</v>
      </c>
      <c r="L168" s="55"/>
      <c r="M168" s="24"/>
      <c r="N168" s="22"/>
      <c r="O168" s="24"/>
      <c r="P168" s="22"/>
      <c r="Q168" s="56"/>
    </row>
    <row r="169" spans="10:17" ht="11.1" customHeight="1" x14ac:dyDescent="0.3">
      <c r="J169" s="49" t="s">
        <v>5</v>
      </c>
      <c r="K169" s="59">
        <f>Assumptions!$D$115</f>
        <v>2</v>
      </c>
      <c r="L169" s="23">
        <f>L152*K169</f>
        <v>0</v>
      </c>
      <c r="M169" s="24" t="s">
        <v>7</v>
      </c>
      <c r="N169" s="17"/>
      <c r="O169" s="24" t="s">
        <v>8</v>
      </c>
      <c r="P169" s="22"/>
      <c r="Q169" s="25"/>
    </row>
    <row r="170" spans="10:17" ht="11.1" customHeight="1" x14ac:dyDescent="0.3">
      <c r="J170" s="49" t="s">
        <v>9</v>
      </c>
      <c r="K170" s="59">
        <f>Assumptions!$D$116</f>
        <v>2</v>
      </c>
      <c r="L170" s="23">
        <f t="shared" ref="L170:L180" si="11">L153*K170</f>
        <v>0</v>
      </c>
      <c r="M170" s="24" t="s">
        <v>7</v>
      </c>
      <c r="N170" s="17"/>
      <c r="O170" s="24" t="s">
        <v>8</v>
      </c>
      <c r="P170" s="22"/>
      <c r="Q170" s="25"/>
    </row>
    <row r="171" spans="10:17" ht="11.1" customHeight="1" x14ac:dyDescent="0.3">
      <c r="J171" s="49" t="s">
        <v>11</v>
      </c>
      <c r="K171" s="59">
        <f>Assumptions!$D$117</f>
        <v>3</v>
      </c>
      <c r="L171" s="23">
        <f t="shared" si="11"/>
        <v>5733</v>
      </c>
      <c r="M171" s="24" t="s">
        <v>7</v>
      </c>
      <c r="N171" s="40"/>
      <c r="O171" s="24" t="s">
        <v>8</v>
      </c>
      <c r="P171" s="22"/>
      <c r="Q171" s="25"/>
    </row>
    <row r="172" spans="10:17" ht="11.1" customHeight="1" x14ac:dyDescent="0.3">
      <c r="J172" s="49" t="s">
        <v>13</v>
      </c>
      <c r="K172" s="59">
        <f>Assumptions!$D$118</f>
        <v>1.5</v>
      </c>
      <c r="L172" s="23">
        <f t="shared" si="11"/>
        <v>0</v>
      </c>
      <c r="M172" s="24" t="s">
        <v>7</v>
      </c>
      <c r="N172" s="17"/>
      <c r="O172" s="24" t="s">
        <v>8</v>
      </c>
      <c r="P172" s="22"/>
      <c r="Q172" s="25"/>
    </row>
    <row r="173" spans="10:17" ht="11.1" customHeight="1" x14ac:dyDescent="0.3">
      <c r="J173" s="49" t="s">
        <v>15</v>
      </c>
      <c r="K173" s="59">
        <f>Assumptions!$D$119</f>
        <v>1.5</v>
      </c>
      <c r="L173" s="23">
        <f t="shared" si="11"/>
        <v>0</v>
      </c>
      <c r="M173" s="24" t="s">
        <v>7</v>
      </c>
      <c r="N173" s="17"/>
      <c r="O173" s="24" t="s">
        <v>8</v>
      </c>
      <c r="P173" s="22"/>
      <c r="Q173" s="25"/>
    </row>
    <row r="174" spans="10:17" ht="11.1" customHeight="1" x14ac:dyDescent="0.3">
      <c r="J174" s="51" t="s">
        <v>17</v>
      </c>
      <c r="K174" s="59">
        <f>Assumptions!$D$120</f>
        <v>2</v>
      </c>
      <c r="L174" s="23">
        <f t="shared" si="11"/>
        <v>0</v>
      </c>
      <c r="M174" s="24" t="s">
        <v>7</v>
      </c>
      <c r="N174" s="17"/>
      <c r="O174" s="24" t="s">
        <v>8</v>
      </c>
      <c r="P174" s="22"/>
      <c r="Q174" s="25"/>
    </row>
    <row r="175" spans="10:17" ht="11.1" customHeight="1" x14ac:dyDescent="0.3">
      <c r="J175" s="51" t="s">
        <v>19</v>
      </c>
      <c r="K175" s="59">
        <f>Assumptions!$D$121</f>
        <v>1.5</v>
      </c>
      <c r="L175" s="23">
        <f t="shared" si="11"/>
        <v>0</v>
      </c>
      <c r="M175" s="24" t="s">
        <v>7</v>
      </c>
      <c r="N175" s="17"/>
      <c r="O175" s="24" t="s">
        <v>8</v>
      </c>
      <c r="P175" s="22"/>
      <c r="Q175" s="25"/>
    </row>
    <row r="176" spans="10:17" ht="11.1" customHeight="1" x14ac:dyDescent="0.3">
      <c r="J176" s="49" t="s">
        <v>21</v>
      </c>
      <c r="K176" s="59">
        <f>Assumptions!$D$122</f>
        <v>3</v>
      </c>
      <c r="L176" s="23">
        <f t="shared" si="11"/>
        <v>0</v>
      </c>
      <c r="M176" s="24" t="s">
        <v>7</v>
      </c>
      <c r="N176" s="17"/>
      <c r="O176" s="24" t="s">
        <v>8</v>
      </c>
      <c r="Q176" s="25"/>
    </row>
    <row r="177" spans="10:17" ht="11.1" customHeight="1" x14ac:dyDescent="0.3">
      <c r="J177" s="60" t="s">
        <v>50</v>
      </c>
      <c r="K177" s="59">
        <f>Assumptions!$D$123</f>
        <v>2</v>
      </c>
      <c r="L177" s="23">
        <f t="shared" si="11"/>
        <v>0</v>
      </c>
      <c r="M177" s="24" t="s">
        <v>25</v>
      </c>
      <c r="N177" s="17"/>
      <c r="O177" s="24" t="s">
        <v>8</v>
      </c>
      <c r="P177" s="22"/>
      <c r="Q177" s="25"/>
    </row>
    <row r="178" spans="10:17" ht="11.1" customHeight="1" x14ac:dyDescent="0.3">
      <c r="J178" s="60" t="str">
        <f>K161</f>
        <v>Blank</v>
      </c>
      <c r="K178" s="59">
        <f>Assumptions!$D$124</f>
        <v>2</v>
      </c>
      <c r="L178" s="23">
        <f t="shared" si="11"/>
        <v>0</v>
      </c>
      <c r="M178" s="24" t="s">
        <v>25</v>
      </c>
      <c r="N178" s="17"/>
      <c r="O178" s="24" t="s">
        <v>8</v>
      </c>
      <c r="P178" s="22"/>
      <c r="Q178" s="25"/>
    </row>
    <row r="179" spans="10:17" ht="11.1" customHeight="1" x14ac:dyDescent="0.3">
      <c r="J179" s="60" t="str">
        <f>K162</f>
        <v>Blank</v>
      </c>
      <c r="K179" s="59">
        <f>Assumptions!$D$125</f>
        <v>2</v>
      </c>
      <c r="L179" s="23">
        <f t="shared" si="11"/>
        <v>0</v>
      </c>
      <c r="M179" s="24" t="s">
        <v>25</v>
      </c>
      <c r="N179" s="17"/>
      <c r="O179" s="24" t="s">
        <v>8</v>
      </c>
      <c r="P179" s="22"/>
      <c r="Q179" s="25"/>
    </row>
    <row r="180" spans="10:17" ht="11.1" customHeight="1" x14ac:dyDescent="0.3">
      <c r="J180" s="60" t="str">
        <f>K163</f>
        <v>Blank</v>
      </c>
      <c r="K180" s="59">
        <f>Assumptions!$D$126</f>
        <v>0</v>
      </c>
      <c r="L180" s="23">
        <f t="shared" si="11"/>
        <v>0</v>
      </c>
      <c r="M180" s="24" t="s">
        <v>25</v>
      </c>
      <c r="N180" s="17"/>
      <c r="O180" s="24" t="s">
        <v>8</v>
      </c>
      <c r="P180" s="22"/>
      <c r="Q180" s="25"/>
    </row>
    <row r="181" spans="10:17" ht="11.1" customHeight="1" x14ac:dyDescent="0.3">
      <c r="J181" s="53" t="s">
        <v>29</v>
      </c>
      <c r="K181" s="26"/>
      <c r="L181" s="61"/>
      <c r="M181" s="26"/>
      <c r="N181" s="20" t="s">
        <v>116</v>
      </c>
      <c r="O181" s="26"/>
      <c r="P181" s="31"/>
      <c r="Q181" s="62">
        <f>SUM(Q169:Q180)*P181</f>
        <v>0</v>
      </c>
    </row>
    <row r="182" spans="10:17" ht="11.1" customHeight="1" x14ac:dyDescent="0.3">
      <c r="J182" s="57"/>
      <c r="K182" s="58" t="s">
        <v>30</v>
      </c>
      <c r="L182" s="55"/>
      <c r="M182" s="24"/>
      <c r="N182" s="22"/>
      <c r="O182" s="24"/>
      <c r="P182" s="22"/>
      <c r="Q182" s="56"/>
    </row>
    <row r="183" spans="10:17" ht="11.1" customHeight="1" x14ac:dyDescent="0.3">
      <c r="J183" s="49" t="s">
        <v>5</v>
      </c>
      <c r="K183" s="63">
        <f>Assumptions!$E$115</f>
        <v>1</v>
      </c>
      <c r="L183" s="23">
        <f>L152*K183</f>
        <v>0</v>
      </c>
      <c r="M183" s="24" t="s">
        <v>7</v>
      </c>
      <c r="N183" s="17">
        <f>Assumptions!$F$115</f>
        <v>889</v>
      </c>
      <c r="O183" s="24" t="s">
        <v>8</v>
      </c>
      <c r="P183" s="22"/>
      <c r="Q183" s="25">
        <f>L183*N183</f>
        <v>0</v>
      </c>
    </row>
    <row r="184" spans="10:17" ht="11.1" customHeight="1" x14ac:dyDescent="0.3">
      <c r="J184" s="49" t="s">
        <v>9</v>
      </c>
      <c r="K184" s="63">
        <f>Assumptions!$E$116</f>
        <v>1.2</v>
      </c>
      <c r="L184" s="23">
        <f t="shared" ref="L184:L193" si="12">L153*K184</f>
        <v>0</v>
      </c>
      <c r="M184" s="24" t="s">
        <v>7</v>
      </c>
      <c r="N184" s="17">
        <f>Assumptions!$F$116</f>
        <v>1847</v>
      </c>
      <c r="O184" s="24" t="s">
        <v>8</v>
      </c>
      <c r="P184" s="22"/>
      <c r="Q184" s="25">
        <f t="shared" ref="Q184:Q194" si="13">L184*N184</f>
        <v>0</v>
      </c>
    </row>
    <row r="185" spans="10:17" ht="11.1" customHeight="1" x14ac:dyDescent="0.3">
      <c r="J185" s="49" t="s">
        <v>11</v>
      </c>
      <c r="K185" s="63">
        <f>Assumptions!$E$117</f>
        <v>1</v>
      </c>
      <c r="L185" s="23">
        <f t="shared" si="12"/>
        <v>1911</v>
      </c>
      <c r="M185" s="24" t="s">
        <v>7</v>
      </c>
      <c r="N185" s="17">
        <f>Assumptions!$F$117</f>
        <v>1450</v>
      </c>
      <c r="O185" s="24" t="s">
        <v>8</v>
      </c>
      <c r="P185" s="22"/>
      <c r="Q185" s="25">
        <f t="shared" si="13"/>
        <v>2770950</v>
      </c>
    </row>
    <row r="186" spans="10:17" ht="11.1" customHeight="1" x14ac:dyDescent="0.3">
      <c r="J186" s="49" t="s">
        <v>13</v>
      </c>
      <c r="K186" s="63">
        <f>Assumptions!$E$118</f>
        <v>1</v>
      </c>
      <c r="L186" s="23">
        <f t="shared" si="12"/>
        <v>0</v>
      </c>
      <c r="M186" s="24" t="s">
        <v>7</v>
      </c>
      <c r="N186" s="17">
        <f>Assumptions!$F$118</f>
        <v>1168</v>
      </c>
      <c r="O186" s="24" t="s">
        <v>8</v>
      </c>
      <c r="P186" s="22"/>
      <c r="Q186" s="25">
        <f t="shared" si="13"/>
        <v>0</v>
      </c>
    </row>
    <row r="187" spans="10:17" ht="11.1" customHeight="1" x14ac:dyDescent="0.3">
      <c r="J187" s="49" t="s">
        <v>15</v>
      </c>
      <c r="K187" s="63">
        <f>Assumptions!$E$119</f>
        <v>1.2</v>
      </c>
      <c r="L187" s="23">
        <f t="shared" si="12"/>
        <v>0</v>
      </c>
      <c r="M187" s="24" t="s">
        <v>7</v>
      </c>
      <c r="N187" s="17">
        <f>Assumptions!$F$119</f>
        <v>1609</v>
      </c>
      <c r="O187" s="24" t="s">
        <v>8</v>
      </c>
      <c r="P187" s="22"/>
      <c r="Q187" s="25">
        <f t="shared" si="13"/>
        <v>0</v>
      </c>
    </row>
    <row r="188" spans="10:17" ht="11.1" customHeight="1" x14ac:dyDescent="0.3">
      <c r="J188" s="51" t="s">
        <v>17</v>
      </c>
      <c r="K188" s="63">
        <f>Assumptions!$E$120</f>
        <v>1.2</v>
      </c>
      <c r="L188" s="23">
        <f t="shared" si="12"/>
        <v>0</v>
      </c>
      <c r="M188" s="24" t="s">
        <v>7</v>
      </c>
      <c r="N188" s="17">
        <f>Assumptions!$F$120</f>
        <v>1815</v>
      </c>
      <c r="O188" s="24" t="s">
        <v>8</v>
      </c>
      <c r="P188" s="22"/>
      <c r="Q188" s="25">
        <f t="shared" si="13"/>
        <v>0</v>
      </c>
    </row>
    <row r="189" spans="10:17" ht="11.1" customHeight="1" x14ac:dyDescent="0.3">
      <c r="J189" s="51" t="s">
        <v>19</v>
      </c>
      <c r="K189" s="63">
        <f>Assumptions!$E$121</f>
        <v>1</v>
      </c>
      <c r="L189" s="23">
        <f t="shared" si="12"/>
        <v>0</v>
      </c>
      <c r="M189" s="24" t="s">
        <v>7</v>
      </c>
      <c r="N189" s="17">
        <f>Assumptions!$F$121</f>
        <v>3135</v>
      </c>
      <c r="O189" s="24" t="s">
        <v>8</v>
      </c>
      <c r="P189" s="22"/>
      <c r="Q189" s="25">
        <f t="shared" si="13"/>
        <v>0</v>
      </c>
    </row>
    <row r="190" spans="10:17" ht="11.1" customHeight="1" x14ac:dyDescent="0.3">
      <c r="J190" s="49" t="s">
        <v>21</v>
      </c>
      <c r="K190" s="63">
        <f>Assumptions!$E$122</f>
        <v>1</v>
      </c>
      <c r="L190" s="23">
        <f t="shared" si="12"/>
        <v>0</v>
      </c>
      <c r="M190" s="24" t="s">
        <v>7</v>
      </c>
      <c r="N190" s="17">
        <f>Assumptions!$F$122</f>
        <v>1261</v>
      </c>
      <c r="O190" s="24" t="s">
        <v>8</v>
      </c>
      <c r="Q190" s="25">
        <f t="shared" si="13"/>
        <v>0</v>
      </c>
    </row>
    <row r="191" spans="10:17" ht="11.1" customHeight="1" x14ac:dyDescent="0.3">
      <c r="J191" s="51" t="s">
        <v>50</v>
      </c>
      <c r="K191" s="63">
        <f>Assumptions!$E$123</f>
        <v>1</v>
      </c>
      <c r="L191" s="23">
        <f t="shared" si="12"/>
        <v>0</v>
      </c>
      <c r="M191" s="24" t="s">
        <v>25</v>
      </c>
      <c r="N191" s="17">
        <f>Assumptions!$F$123</f>
        <v>944</v>
      </c>
      <c r="O191" s="24" t="s">
        <v>8</v>
      </c>
      <c r="P191" s="22"/>
      <c r="Q191" s="25">
        <f t="shared" si="13"/>
        <v>0</v>
      </c>
    </row>
    <row r="192" spans="10:17" ht="11.1" customHeight="1" x14ac:dyDescent="0.3">
      <c r="J192" s="51" t="str">
        <f>K161</f>
        <v>Blank</v>
      </c>
      <c r="K192" s="63">
        <f>Assumptions!$E$124</f>
        <v>1</v>
      </c>
      <c r="L192" s="23">
        <f t="shared" si="12"/>
        <v>0</v>
      </c>
      <c r="M192" s="24" t="s">
        <v>25</v>
      </c>
      <c r="N192" s="17"/>
      <c r="O192" s="24" t="s">
        <v>8</v>
      </c>
      <c r="P192" s="22"/>
      <c r="Q192" s="25">
        <f t="shared" si="13"/>
        <v>0</v>
      </c>
    </row>
    <row r="193" spans="10:17" ht="11.1" customHeight="1" x14ac:dyDescent="0.3">
      <c r="J193" s="51" t="str">
        <f>K162</f>
        <v>Blank</v>
      </c>
      <c r="K193" s="63">
        <f>Assumptions!$E$125</f>
        <v>1</v>
      </c>
      <c r="L193" s="23">
        <f t="shared" si="12"/>
        <v>0</v>
      </c>
      <c r="M193" s="24" t="s">
        <v>25</v>
      </c>
      <c r="N193" s="17"/>
      <c r="O193" s="24" t="s">
        <v>8</v>
      </c>
      <c r="P193" s="22"/>
      <c r="Q193" s="25">
        <f t="shared" si="13"/>
        <v>0</v>
      </c>
    </row>
    <row r="194" spans="10:17" ht="11.1" customHeight="1" x14ac:dyDescent="0.3">
      <c r="J194" s="51" t="str">
        <f>K163</f>
        <v>Blank</v>
      </c>
      <c r="K194" s="63">
        <f>Assumptions!$E$126</f>
        <v>0</v>
      </c>
      <c r="L194" s="23">
        <f>L163*K194</f>
        <v>0</v>
      </c>
      <c r="M194" s="24" t="s">
        <v>25</v>
      </c>
      <c r="N194" s="17"/>
      <c r="O194" s="24" t="s">
        <v>8</v>
      </c>
      <c r="P194" s="22"/>
      <c r="Q194" s="25">
        <f t="shared" si="13"/>
        <v>0</v>
      </c>
    </row>
    <row r="195" spans="10:17" ht="11.1" customHeight="1" x14ac:dyDescent="0.3">
      <c r="J195" s="64"/>
      <c r="K195" s="64"/>
      <c r="L195" s="64"/>
      <c r="M195" s="26"/>
      <c r="N195" s="64"/>
      <c r="O195" s="64"/>
      <c r="P195" s="64"/>
      <c r="Q195" s="64"/>
    </row>
    <row r="196" spans="10:17" ht="11.1" customHeight="1" x14ac:dyDescent="0.3">
      <c r="J196" s="51" t="s">
        <v>31</v>
      </c>
      <c r="K196" s="3"/>
      <c r="N196" s="65">
        <f>Assumptions!$E$147</f>
        <v>0</v>
      </c>
      <c r="O196" s="24" t="s">
        <v>32</v>
      </c>
      <c r="Q196" s="25">
        <f>SUM(L183:L194)*N196</f>
        <v>0</v>
      </c>
    </row>
    <row r="197" spans="10:17" ht="11.1" customHeight="1" x14ac:dyDescent="0.3">
      <c r="J197" s="51" t="s">
        <v>33</v>
      </c>
      <c r="K197" s="16"/>
      <c r="L197" s="22"/>
      <c r="M197" s="22"/>
      <c r="N197" s="73">
        <f>Assumptions!$E$148</f>
        <v>0.08</v>
      </c>
      <c r="O197" s="24" t="s">
        <v>34</v>
      </c>
      <c r="P197" s="22"/>
      <c r="Q197" s="25">
        <f>SUM(Q183:Q194)*N197</f>
        <v>221676</v>
      </c>
    </row>
    <row r="198" spans="10:17" ht="11.1" customHeight="1" x14ac:dyDescent="0.3">
      <c r="J198" s="51" t="s">
        <v>35</v>
      </c>
      <c r="K198" s="16"/>
      <c r="L198" s="22"/>
      <c r="M198" s="22"/>
      <c r="N198" s="73">
        <f>Assumptions!$E$149</f>
        <v>5.0000000000000001E-3</v>
      </c>
      <c r="O198" s="24" t="s">
        <v>36</v>
      </c>
      <c r="P198" s="22"/>
      <c r="Q198" s="25">
        <f>Q165*N198</f>
        <v>26276.25</v>
      </c>
    </row>
    <row r="199" spans="10:17" ht="11.1" customHeight="1" x14ac:dyDescent="0.3">
      <c r="J199" s="51" t="s">
        <v>37</v>
      </c>
      <c r="K199" s="16"/>
      <c r="L199" s="22"/>
      <c r="M199" s="22"/>
      <c r="N199" s="73">
        <f>Assumptions!$E$150</f>
        <v>6.0000000000000001E-3</v>
      </c>
      <c r="O199" s="24" t="s">
        <v>34</v>
      </c>
      <c r="P199" s="22"/>
      <c r="Q199" s="25">
        <f>SUM(Q183:Q194)*N199</f>
        <v>16625.7</v>
      </c>
    </row>
    <row r="200" spans="10:17" ht="11.1" customHeight="1" x14ac:dyDescent="0.3">
      <c r="J200" s="51" t="s">
        <v>38</v>
      </c>
      <c r="K200" s="16"/>
      <c r="L200" s="22"/>
      <c r="M200" s="22"/>
      <c r="N200" s="73">
        <f>Assumptions!$E$151</f>
        <v>0.01</v>
      </c>
      <c r="O200" s="24" t="s">
        <v>36</v>
      </c>
      <c r="P200" s="22"/>
      <c r="Q200" s="25">
        <f>SUM(Q152:Q157)*N200+Q159*N200</f>
        <v>52552.5</v>
      </c>
    </row>
    <row r="201" spans="10:17" ht="11.1" customHeight="1" x14ac:dyDescent="0.3">
      <c r="J201" s="51" t="s">
        <v>39</v>
      </c>
      <c r="K201" s="16"/>
      <c r="L201" s="33"/>
      <c r="M201" s="22"/>
      <c r="N201" s="73">
        <f>Assumptions!$E$152</f>
        <v>0.03</v>
      </c>
      <c r="O201" s="24" t="s">
        <v>34</v>
      </c>
      <c r="P201" s="22"/>
      <c r="Q201" s="25">
        <f>SUM(Q183:Q194)*N201</f>
        <v>83128.5</v>
      </c>
    </row>
    <row r="202" spans="10:17" ht="11.1" customHeight="1" x14ac:dyDescent="0.3">
      <c r="J202" s="51" t="s">
        <v>40</v>
      </c>
      <c r="K202" s="3"/>
      <c r="N202" s="32"/>
      <c r="O202" s="24" t="s">
        <v>122</v>
      </c>
      <c r="Q202" s="28">
        <f>L154*N202</f>
        <v>0</v>
      </c>
    </row>
    <row r="203" spans="10:17" ht="11.1" customHeight="1" x14ac:dyDescent="0.3">
      <c r="J203" s="51" t="s">
        <v>41</v>
      </c>
      <c r="K203" s="16"/>
      <c r="L203" s="31">
        <f>Assumptions!$C$154</f>
        <v>0.08</v>
      </c>
      <c r="M203" s="23">
        <f>Assumptions!$D$154</f>
        <v>12</v>
      </c>
      <c r="N203" s="66" t="s">
        <v>42</v>
      </c>
      <c r="O203" s="17">
        <f>Assumptions!$G$154</f>
        <v>3</v>
      </c>
      <c r="P203" s="66" t="s">
        <v>85</v>
      </c>
      <c r="Q203" s="25">
        <f>(((SUM(Q169:Q181)*POWER((1+L203/12),((M203+O203)/12)*12))-SUM(Q169:Q181))   +     ((((SUM(Q183:Q202)*POWER((1+L203/12),((M203+O203)/12)*12))-SUM(Q183:Q202))*0.5)))</f>
        <v>166178.0366896647</v>
      </c>
    </row>
    <row r="204" spans="10:17" ht="11.1" customHeight="1" x14ac:dyDescent="0.3">
      <c r="J204" s="51" t="s">
        <v>43</v>
      </c>
      <c r="K204" s="16"/>
      <c r="L204" s="31">
        <f>Assumptions!$C$155</f>
        <v>0</v>
      </c>
      <c r="M204" s="24" t="s">
        <v>44</v>
      </c>
      <c r="N204" s="22"/>
      <c r="O204" s="22"/>
      <c r="P204" s="22"/>
      <c r="Q204" s="25">
        <f>SUM(Q169:Q202)*L204</f>
        <v>0</v>
      </c>
    </row>
    <row r="205" spans="10:17" ht="11.1" customHeight="1" x14ac:dyDescent="0.3">
      <c r="J205" s="51" t="s">
        <v>45</v>
      </c>
      <c r="K205" s="16"/>
      <c r="L205" s="22"/>
      <c r="M205" s="31">
        <f>Assumptions!$D$156</f>
        <v>0.17499999999999999</v>
      </c>
      <c r="N205" s="24" t="s">
        <v>46</v>
      </c>
      <c r="O205" s="22"/>
      <c r="P205" s="22"/>
      <c r="Q205" s="25">
        <f>Q165*M205</f>
        <v>919668.74999999988</v>
      </c>
    </row>
    <row r="206" spans="10:17" ht="11.1" customHeight="1" x14ac:dyDescent="0.3">
      <c r="J206" s="53" t="s">
        <v>47</v>
      </c>
      <c r="K206" s="20"/>
      <c r="L206" s="20"/>
      <c r="M206" s="20"/>
      <c r="N206" s="20"/>
      <c r="O206" s="20"/>
      <c r="P206" s="20"/>
      <c r="Q206" s="30">
        <f>SUM(Q169:Q205)</f>
        <v>4257055.7366896644</v>
      </c>
    </row>
    <row r="207" spans="10:17" ht="11.1" customHeight="1" x14ac:dyDescent="0.3">
      <c r="J207" s="67"/>
      <c r="K207" s="22"/>
      <c r="L207" s="22"/>
      <c r="M207" s="22"/>
      <c r="N207" s="22"/>
      <c r="O207" s="22"/>
      <c r="P207" s="22"/>
      <c r="Q207" s="68"/>
    </row>
    <row r="208" spans="10:17" ht="11.1" customHeight="1" x14ac:dyDescent="0.3">
      <c r="J208" s="69" t="s">
        <v>142</v>
      </c>
      <c r="K208" s="34"/>
      <c r="L208" s="34"/>
      <c r="M208" s="34"/>
      <c r="N208" s="34"/>
      <c r="O208" s="34"/>
      <c r="P208" s="34"/>
      <c r="Q208" s="35">
        <f>Q165-Q206</f>
        <v>998194.26331033558</v>
      </c>
    </row>
    <row r="209" spans="10:17" ht="11.1" customHeight="1" x14ac:dyDescent="0.3">
      <c r="J209" s="69" t="s">
        <v>143</v>
      </c>
      <c r="K209" s="34"/>
      <c r="L209" s="34"/>
      <c r="M209" s="34"/>
      <c r="N209" s="34"/>
      <c r="O209" s="34"/>
      <c r="P209" s="34"/>
      <c r="Q209" s="70">
        <f>Q208*(10000/L171)</f>
        <v>1741137.7347119057</v>
      </c>
    </row>
    <row r="210" spans="10:17" ht="11.1" customHeight="1" x14ac:dyDescent="0.3"/>
    <row r="211" spans="10:17" ht="11.1" customHeight="1" x14ac:dyDescent="0.3"/>
    <row r="212" spans="10:17" ht="11.1" customHeight="1" x14ac:dyDescent="0.3"/>
    <row r="213" spans="10:17" ht="11.1" customHeight="1" x14ac:dyDescent="0.3"/>
    <row r="214" spans="10:17" ht="11.1" customHeight="1" x14ac:dyDescent="0.3"/>
    <row r="215" spans="10:17" ht="11.1" customHeight="1" x14ac:dyDescent="0.3"/>
    <row r="216" spans="10:17" ht="11.1" customHeight="1" x14ac:dyDescent="0.3"/>
    <row r="217" spans="10:17" ht="11.1" customHeight="1" x14ac:dyDescent="0.3"/>
    <row r="218" spans="10:17" ht="11.1" customHeight="1" x14ac:dyDescent="0.3"/>
    <row r="219" spans="10:17" ht="11.1" customHeight="1" x14ac:dyDescent="0.3"/>
    <row r="220" spans="10:17" ht="11.1" customHeight="1" x14ac:dyDescent="0.3"/>
    <row r="221" spans="10:17" ht="11.1" customHeight="1" x14ac:dyDescent="0.3"/>
    <row r="222" spans="10:17" ht="11.1" customHeight="1" x14ac:dyDescent="0.3"/>
    <row r="223" spans="10:17" ht="11.1" customHeight="1" x14ac:dyDescent="0.3"/>
    <row r="224" spans="10:17" ht="11.1" customHeight="1" x14ac:dyDescent="0.3"/>
    <row r="225" ht="11.1" customHeight="1" x14ac:dyDescent="0.3"/>
    <row r="226" ht="11.1" customHeight="1" x14ac:dyDescent="0.3"/>
    <row r="227" ht="11.1" customHeight="1" x14ac:dyDescent="0.3"/>
    <row r="228" ht="11.1" customHeight="1" x14ac:dyDescent="0.3"/>
    <row r="229" ht="11.1" customHeight="1" x14ac:dyDescent="0.3"/>
    <row r="230" ht="11.1" customHeight="1" x14ac:dyDescent="0.3"/>
    <row r="231" ht="11.1" customHeight="1" x14ac:dyDescent="0.3"/>
    <row r="232" ht="11.1" customHeight="1" x14ac:dyDescent="0.3"/>
    <row r="233" ht="11.1" customHeight="1" x14ac:dyDescent="0.3"/>
    <row r="234" ht="11.1" customHeight="1" x14ac:dyDescent="0.3"/>
    <row r="235" ht="11.1" customHeight="1" x14ac:dyDescent="0.3"/>
    <row r="236" ht="11.1" customHeight="1" x14ac:dyDescent="0.3"/>
    <row r="237" ht="11.1" customHeight="1" x14ac:dyDescent="0.3"/>
    <row r="238" ht="11.1" customHeight="1" x14ac:dyDescent="0.3"/>
    <row r="239" ht="11.1" customHeight="1" x14ac:dyDescent="0.3"/>
    <row r="240" ht="11.1" customHeight="1" x14ac:dyDescent="0.3"/>
    <row r="241" ht="11.1" customHeight="1" x14ac:dyDescent="0.3"/>
    <row r="242" ht="11.1" customHeight="1" x14ac:dyDescent="0.3"/>
    <row r="243" ht="11.1" customHeight="1" x14ac:dyDescent="0.3"/>
    <row r="244" ht="11.1" customHeight="1" x14ac:dyDescent="0.3"/>
    <row r="245" ht="11.1" customHeight="1" x14ac:dyDescent="0.3"/>
    <row r="246" ht="11.1" customHeight="1" x14ac:dyDescent="0.3"/>
    <row r="247" ht="11.1" customHeight="1" x14ac:dyDescent="0.3"/>
    <row r="248" ht="11.1" customHeight="1" x14ac:dyDescent="0.3"/>
    <row r="249" ht="11.1" customHeight="1" x14ac:dyDescent="0.3"/>
    <row r="250" ht="11.1" customHeight="1" x14ac:dyDescent="0.3"/>
    <row r="251" ht="11.1" customHeight="1" x14ac:dyDescent="0.3"/>
    <row r="252" ht="11.1" customHeight="1" x14ac:dyDescent="0.3"/>
    <row r="253" ht="11.1" customHeight="1" x14ac:dyDescent="0.3"/>
    <row r="254" ht="11.1" customHeight="1" x14ac:dyDescent="0.3"/>
    <row r="255" ht="11.1" customHeight="1" x14ac:dyDescent="0.3"/>
    <row r="256" ht="11.1" customHeight="1" x14ac:dyDescent="0.3"/>
    <row r="257" ht="11.1" customHeight="1" x14ac:dyDescent="0.3"/>
    <row r="258" ht="11.1" customHeight="1" x14ac:dyDescent="0.3"/>
    <row r="259" ht="11.1" customHeight="1" x14ac:dyDescent="0.3"/>
    <row r="260" ht="11.1" customHeight="1" x14ac:dyDescent="0.3"/>
    <row r="261" ht="11.1" customHeight="1" x14ac:dyDescent="0.3"/>
    <row r="262" ht="11.1" customHeight="1" x14ac:dyDescent="0.3"/>
    <row r="263" ht="11.1" customHeight="1" x14ac:dyDescent="0.3"/>
    <row r="264" ht="11.1" customHeight="1" x14ac:dyDescent="0.3"/>
    <row r="265" ht="11.1" customHeight="1" x14ac:dyDescent="0.3"/>
    <row r="266" ht="11.1" customHeight="1" x14ac:dyDescent="0.3"/>
    <row r="267" ht="11.1" customHeight="1" x14ac:dyDescent="0.3"/>
    <row r="268" ht="11.1" customHeight="1" x14ac:dyDescent="0.3"/>
    <row r="269" ht="11.1" customHeight="1" x14ac:dyDescent="0.3"/>
    <row r="270" ht="11.1" customHeight="1" x14ac:dyDescent="0.3"/>
    <row r="271" ht="11.1" customHeight="1" x14ac:dyDescent="0.3"/>
    <row r="272" ht="11.1" customHeight="1" x14ac:dyDescent="0.3"/>
    <row r="273" ht="11.1" customHeight="1" x14ac:dyDescent="0.3"/>
    <row r="274" ht="11.1" customHeight="1" x14ac:dyDescent="0.3"/>
    <row r="275" ht="11.1" customHeight="1" x14ac:dyDescent="0.3"/>
    <row r="276" ht="11.1" customHeight="1" x14ac:dyDescent="0.3"/>
    <row r="277" ht="11.1" customHeight="1" x14ac:dyDescent="0.3"/>
    <row r="278" ht="11.1" customHeight="1" x14ac:dyDescent="0.3"/>
    <row r="279" ht="11.1" customHeight="1" x14ac:dyDescent="0.3"/>
    <row r="280" ht="11.1" customHeight="1" x14ac:dyDescent="0.3"/>
    <row r="281" ht="11.1" customHeight="1" x14ac:dyDescent="0.3"/>
    <row r="282" ht="11.1" customHeight="1" x14ac:dyDescent="0.3"/>
    <row r="283" ht="11.1" customHeight="1" x14ac:dyDescent="0.3"/>
    <row r="284" ht="11.1" customHeight="1" x14ac:dyDescent="0.3"/>
    <row r="285" ht="11.1" customHeight="1" x14ac:dyDescent="0.3"/>
    <row r="286" ht="11.1" customHeight="1" x14ac:dyDescent="0.3"/>
    <row r="287" ht="11.1" customHeight="1" x14ac:dyDescent="0.3"/>
    <row r="288" ht="11.1" customHeight="1" x14ac:dyDescent="0.3"/>
    <row r="289" ht="11.1" customHeight="1" x14ac:dyDescent="0.3"/>
    <row r="290" ht="11.1" customHeight="1" x14ac:dyDescent="0.3"/>
    <row r="291" ht="11.1" customHeight="1" x14ac:dyDescent="0.3"/>
    <row r="292" ht="11.1" customHeight="1" x14ac:dyDescent="0.3"/>
    <row r="293" ht="11.1" customHeight="1" x14ac:dyDescent="0.3"/>
    <row r="294" ht="11.1" customHeight="1" x14ac:dyDescent="0.3"/>
    <row r="295" ht="11.1" customHeight="1" x14ac:dyDescent="0.3"/>
    <row r="296" ht="11.1" customHeight="1" x14ac:dyDescent="0.3"/>
    <row r="297" ht="11.1" customHeight="1" x14ac:dyDescent="0.3"/>
    <row r="298" ht="11.1" customHeight="1" x14ac:dyDescent="0.3"/>
    <row r="299" ht="11.1" customHeight="1" x14ac:dyDescent="0.3"/>
    <row r="300" ht="11.1" customHeight="1" x14ac:dyDescent="0.3"/>
    <row r="301" ht="11.1" customHeight="1" x14ac:dyDescent="0.3"/>
    <row r="302" ht="11.1" customHeight="1" x14ac:dyDescent="0.3"/>
    <row r="303" ht="11.1" customHeight="1" x14ac:dyDescent="0.3"/>
    <row r="304" ht="11.1" customHeight="1" x14ac:dyDescent="0.3"/>
    <row r="305" ht="11.1" customHeight="1" x14ac:dyDescent="0.3"/>
    <row r="306" ht="11.1" customHeight="1" x14ac:dyDescent="0.3"/>
    <row r="307" ht="11.1" customHeight="1" x14ac:dyDescent="0.3"/>
    <row r="308" ht="11.1" customHeight="1" x14ac:dyDescent="0.3"/>
    <row r="309" ht="11.1" customHeight="1" x14ac:dyDescent="0.3"/>
    <row r="310" ht="11.1" customHeight="1" x14ac:dyDescent="0.3"/>
    <row r="311" ht="11.1" customHeight="1" x14ac:dyDescent="0.3"/>
    <row r="312" ht="11.1" customHeight="1" x14ac:dyDescent="0.3"/>
    <row r="313" ht="11.1" customHeight="1" x14ac:dyDescent="0.3"/>
    <row r="314" ht="11.1" customHeight="1" x14ac:dyDescent="0.3"/>
    <row r="315" ht="11.1" customHeight="1" x14ac:dyDescent="0.3"/>
    <row r="316" ht="11.1" customHeight="1" x14ac:dyDescent="0.3"/>
    <row r="317" ht="11.1" customHeight="1" x14ac:dyDescent="0.3"/>
    <row r="318" ht="11.1" customHeight="1" x14ac:dyDescent="0.3"/>
    <row r="319" ht="11.1" customHeight="1" x14ac:dyDescent="0.3"/>
    <row r="320" ht="11.1" customHeight="1" x14ac:dyDescent="0.3"/>
    <row r="321" ht="11.1" customHeight="1" x14ac:dyDescent="0.3"/>
    <row r="322" ht="11.1" customHeight="1" x14ac:dyDescent="0.3"/>
    <row r="323" ht="11.1" customHeight="1" x14ac:dyDescent="0.3"/>
    <row r="324" ht="11.1" customHeight="1" x14ac:dyDescent="0.3"/>
    <row r="325" ht="11.1" customHeight="1" x14ac:dyDescent="0.3"/>
    <row r="326" ht="11.1" customHeight="1" x14ac:dyDescent="0.3"/>
    <row r="327" ht="11.1" customHeight="1" x14ac:dyDescent="0.3"/>
    <row r="328" ht="11.1" customHeight="1" x14ac:dyDescent="0.3"/>
    <row r="329" ht="11.1" customHeight="1" x14ac:dyDescent="0.3"/>
    <row r="330" ht="11.1" customHeight="1" x14ac:dyDescent="0.3"/>
    <row r="331" ht="11.1" customHeight="1" x14ac:dyDescent="0.3"/>
    <row r="332" ht="11.1" customHeight="1" x14ac:dyDescent="0.3"/>
    <row r="333" ht="11.1" customHeight="1" x14ac:dyDescent="0.3"/>
    <row r="334" ht="11.1" customHeight="1" x14ac:dyDescent="0.3"/>
    <row r="335" ht="11.1" customHeight="1" x14ac:dyDescent="0.3"/>
    <row r="336" ht="11.1" customHeight="1" x14ac:dyDescent="0.3"/>
    <row r="337" ht="11.1" customHeight="1" x14ac:dyDescent="0.3"/>
    <row r="338" ht="11.1" customHeight="1" x14ac:dyDescent="0.3"/>
    <row r="339" ht="11.1" customHeight="1" x14ac:dyDescent="0.3"/>
    <row r="340" ht="11.1" customHeight="1" x14ac:dyDescent="0.3"/>
    <row r="341" ht="11.1" customHeight="1" x14ac:dyDescent="0.3"/>
    <row r="342" ht="11.1" customHeight="1" x14ac:dyDescent="0.3"/>
    <row r="343" ht="11.1" customHeight="1" x14ac:dyDescent="0.3"/>
    <row r="344" ht="11.1" customHeight="1" x14ac:dyDescent="0.3"/>
    <row r="345" ht="11.1" customHeight="1" x14ac:dyDescent="0.3"/>
    <row r="346" ht="11.1" customHeight="1" x14ac:dyDescent="0.3"/>
    <row r="347" ht="11.1" customHeight="1" x14ac:dyDescent="0.3"/>
    <row r="348" ht="11.1" customHeight="1" x14ac:dyDescent="0.3"/>
    <row r="349" ht="11.1" customHeight="1" x14ac:dyDescent="0.3"/>
    <row r="350" ht="11.1" customHeight="1" x14ac:dyDescent="0.3"/>
    <row r="351" ht="11.1" customHeight="1" x14ac:dyDescent="0.3"/>
    <row r="352" ht="11.1" customHeight="1" x14ac:dyDescent="0.3"/>
    <row r="353" ht="11.1" customHeight="1" x14ac:dyDescent="0.3"/>
    <row r="354" ht="11.1" customHeight="1" x14ac:dyDescent="0.3"/>
    <row r="355" ht="11.1" customHeight="1" x14ac:dyDescent="0.3"/>
    <row r="356" ht="11.1" customHeight="1" x14ac:dyDescent="0.3"/>
    <row r="357" ht="11.1" customHeight="1" x14ac:dyDescent="0.3"/>
    <row r="358" ht="11.1" customHeight="1" x14ac:dyDescent="0.3"/>
    <row r="359" ht="11.1" customHeight="1" x14ac:dyDescent="0.3"/>
    <row r="360" ht="11.1" customHeight="1" x14ac:dyDescent="0.3"/>
    <row r="361" ht="11.1" customHeight="1" x14ac:dyDescent="0.3"/>
    <row r="362" ht="11.1" customHeight="1" x14ac:dyDescent="0.3"/>
    <row r="363" ht="11.1" customHeight="1" x14ac:dyDescent="0.3"/>
    <row r="364" ht="11.1" customHeight="1" x14ac:dyDescent="0.3"/>
    <row r="365" ht="11.1" customHeight="1" x14ac:dyDescent="0.3"/>
    <row r="366" ht="11.1" customHeight="1" x14ac:dyDescent="0.3"/>
    <row r="367" ht="11.1" customHeight="1" x14ac:dyDescent="0.3"/>
    <row r="368" ht="11.1" customHeight="1" x14ac:dyDescent="0.3"/>
    <row r="369" ht="11.1" customHeight="1" x14ac:dyDescent="0.3"/>
    <row r="370" ht="11.1" customHeight="1" x14ac:dyDescent="0.3"/>
    <row r="371" ht="11.1" customHeight="1" x14ac:dyDescent="0.3"/>
    <row r="372" ht="11.1" customHeight="1" x14ac:dyDescent="0.3"/>
    <row r="373" ht="11.1" customHeight="1" x14ac:dyDescent="0.3"/>
    <row r="374" ht="11.1" customHeight="1" x14ac:dyDescent="0.3"/>
    <row r="375" ht="11.1" customHeight="1" x14ac:dyDescent="0.3"/>
    <row r="376" ht="11.1" customHeight="1" x14ac:dyDescent="0.3"/>
    <row r="377" ht="11.1" customHeight="1" x14ac:dyDescent="0.3"/>
    <row r="378" ht="11.1" customHeight="1" x14ac:dyDescent="0.3"/>
    <row r="379" ht="11.1" customHeight="1" x14ac:dyDescent="0.3"/>
    <row r="380" ht="11.1" customHeight="1" x14ac:dyDescent="0.3"/>
    <row r="381" ht="11.1" customHeight="1" x14ac:dyDescent="0.3"/>
    <row r="382" ht="11.1" customHeight="1" x14ac:dyDescent="0.3"/>
    <row r="383" ht="11.1" customHeight="1" x14ac:dyDescent="0.3"/>
    <row r="384" ht="11.1" customHeight="1" x14ac:dyDescent="0.3"/>
    <row r="385" ht="11.1" customHeight="1" x14ac:dyDescent="0.3"/>
    <row r="386" ht="11.1" customHeight="1" x14ac:dyDescent="0.3"/>
    <row r="387" ht="11.1" customHeight="1" x14ac:dyDescent="0.3"/>
    <row r="388" ht="11.1" customHeight="1" x14ac:dyDescent="0.3"/>
    <row r="389" ht="11.1" customHeight="1" x14ac:dyDescent="0.3"/>
    <row r="390" ht="11.1" customHeight="1" x14ac:dyDescent="0.3"/>
    <row r="391" ht="11.1" customHeight="1" x14ac:dyDescent="0.3"/>
    <row r="392" ht="11.1" customHeight="1" x14ac:dyDescent="0.3"/>
    <row r="393" ht="11.1" customHeight="1" x14ac:dyDescent="0.3"/>
    <row r="394" ht="11.1" customHeight="1" x14ac:dyDescent="0.3"/>
    <row r="395" ht="11.1" customHeight="1" x14ac:dyDescent="0.3"/>
    <row r="396" ht="11.1" customHeight="1" x14ac:dyDescent="0.3"/>
    <row r="397" ht="11.1" customHeight="1" x14ac:dyDescent="0.3"/>
    <row r="398" ht="11.1" customHeight="1" x14ac:dyDescent="0.3"/>
    <row r="399" ht="11.1" customHeight="1" x14ac:dyDescent="0.3"/>
    <row r="400" ht="11.1" customHeight="1" x14ac:dyDescent="0.3"/>
    <row r="401" ht="11.1" customHeight="1" x14ac:dyDescent="0.3"/>
    <row r="402" ht="11.1" customHeight="1" x14ac:dyDescent="0.3"/>
    <row r="403" ht="11.1" customHeight="1" x14ac:dyDescent="0.3"/>
    <row r="404" ht="11.1" customHeight="1" x14ac:dyDescent="0.3"/>
    <row r="405" ht="11.1" customHeight="1" x14ac:dyDescent="0.3"/>
    <row r="406" ht="11.1" customHeight="1" x14ac:dyDescent="0.3"/>
    <row r="407" ht="11.1" customHeight="1" x14ac:dyDescent="0.3"/>
    <row r="408" ht="11.1" customHeight="1" x14ac:dyDescent="0.3"/>
    <row r="409" ht="11.1" customHeight="1" x14ac:dyDescent="0.3"/>
    <row r="410" ht="11.1" customHeight="1" x14ac:dyDescent="0.3"/>
    <row r="411" ht="11.1" customHeight="1" x14ac:dyDescent="0.3"/>
    <row r="412" ht="11.1" customHeight="1" x14ac:dyDescent="0.3"/>
    <row r="413" ht="11.1" customHeight="1" x14ac:dyDescent="0.3"/>
    <row r="414" ht="11.1" customHeight="1" x14ac:dyDescent="0.3"/>
    <row r="415" ht="11.1" customHeight="1" x14ac:dyDescent="0.3"/>
    <row r="416" ht="11.1" customHeight="1" x14ac:dyDescent="0.3"/>
    <row r="417" ht="11.1" customHeight="1" x14ac:dyDescent="0.3"/>
    <row r="418" ht="11.1" customHeight="1" x14ac:dyDescent="0.3"/>
    <row r="419" ht="11.1" customHeight="1" x14ac:dyDescent="0.3"/>
    <row r="420" ht="11.1" customHeight="1" x14ac:dyDescent="0.3"/>
    <row r="421" ht="11.1" customHeight="1" x14ac:dyDescent="0.3"/>
    <row r="422" ht="11.1" customHeight="1" x14ac:dyDescent="0.3"/>
    <row r="423" ht="11.1" customHeight="1" x14ac:dyDescent="0.3"/>
    <row r="424" ht="11.1" customHeight="1" x14ac:dyDescent="0.3"/>
    <row r="425" ht="11.1" customHeight="1" x14ac:dyDescent="0.3"/>
    <row r="426" ht="11.1" customHeight="1" x14ac:dyDescent="0.3"/>
    <row r="427" ht="11.1" customHeight="1" x14ac:dyDescent="0.3"/>
    <row r="428" ht="11.1" customHeight="1" x14ac:dyDescent="0.3"/>
    <row r="429" ht="11.1" customHeight="1" x14ac:dyDescent="0.3"/>
    <row r="430" ht="11.1" customHeight="1" x14ac:dyDescent="0.3"/>
    <row r="431" ht="11.1" customHeight="1" x14ac:dyDescent="0.3"/>
    <row r="432" ht="11.1" customHeight="1" x14ac:dyDescent="0.3"/>
    <row r="433" ht="11.1" customHeight="1" x14ac:dyDescent="0.3"/>
    <row r="434" ht="11.1" customHeight="1" x14ac:dyDescent="0.3"/>
    <row r="435" ht="11.1" customHeight="1" x14ac:dyDescent="0.3"/>
    <row r="436" ht="11.1" customHeight="1" x14ac:dyDescent="0.3"/>
    <row r="437" ht="11.1" customHeight="1" x14ac:dyDescent="0.3"/>
    <row r="438" ht="11.1" customHeight="1" x14ac:dyDescent="0.3"/>
    <row r="439" ht="11.1" customHeight="1" x14ac:dyDescent="0.3"/>
    <row r="440" ht="11.1" customHeight="1" x14ac:dyDescent="0.3"/>
    <row r="441" ht="11.1" customHeight="1" x14ac:dyDescent="0.3"/>
    <row r="442" ht="11.1" customHeight="1" x14ac:dyDescent="0.3"/>
    <row r="443" ht="11.1" customHeight="1" x14ac:dyDescent="0.3"/>
    <row r="444" ht="11.1" customHeight="1" x14ac:dyDescent="0.3"/>
    <row r="445" ht="11.1" customHeight="1" x14ac:dyDescent="0.3"/>
    <row r="446" ht="11.1" customHeight="1" x14ac:dyDescent="0.3"/>
    <row r="447" ht="11.1" customHeight="1" x14ac:dyDescent="0.3"/>
    <row r="448" ht="11.1" customHeight="1" x14ac:dyDescent="0.3"/>
    <row r="449" ht="11.1" customHeight="1" x14ac:dyDescent="0.3"/>
    <row r="450" ht="11.1" customHeight="1" x14ac:dyDescent="0.3"/>
    <row r="451" ht="11.1" customHeight="1" x14ac:dyDescent="0.3"/>
    <row r="452" ht="11.1" customHeight="1" x14ac:dyDescent="0.3"/>
    <row r="453" ht="11.1" customHeight="1" x14ac:dyDescent="0.3"/>
    <row r="454" ht="11.1" customHeight="1" x14ac:dyDescent="0.3"/>
    <row r="455" ht="11.1" customHeight="1" x14ac:dyDescent="0.3"/>
    <row r="456" ht="11.1" customHeight="1" x14ac:dyDescent="0.3"/>
    <row r="457" ht="11.1" customHeight="1" x14ac:dyDescent="0.3"/>
    <row r="458" ht="11.1" customHeight="1" x14ac:dyDescent="0.3"/>
    <row r="459" ht="11.1" customHeight="1" x14ac:dyDescent="0.3"/>
    <row r="460" ht="11.1" customHeight="1" x14ac:dyDescent="0.3"/>
    <row r="461" ht="11.1" customHeight="1" x14ac:dyDescent="0.3"/>
    <row r="462" ht="11.1" customHeight="1" x14ac:dyDescent="0.3"/>
    <row r="463" ht="11.1" customHeight="1" x14ac:dyDescent="0.3"/>
    <row r="464" ht="11.1" customHeight="1" x14ac:dyDescent="0.3"/>
    <row r="465" ht="11.1" customHeight="1" x14ac:dyDescent="0.3"/>
    <row r="466" ht="11.1" customHeight="1" x14ac:dyDescent="0.3"/>
    <row r="467" ht="11.1" customHeight="1" x14ac:dyDescent="0.3"/>
    <row r="468" ht="11.1" customHeight="1" x14ac:dyDescent="0.3"/>
    <row r="469" ht="11.1" customHeight="1" x14ac:dyDescent="0.3"/>
    <row r="470" ht="11.1" customHeight="1" x14ac:dyDescent="0.3"/>
    <row r="471" ht="11.1" customHeight="1" x14ac:dyDescent="0.3"/>
    <row r="472" ht="11.1" customHeight="1" x14ac:dyDescent="0.3"/>
    <row r="473" ht="11.1" customHeight="1" x14ac:dyDescent="0.3"/>
    <row r="474" ht="11.1" customHeight="1" x14ac:dyDescent="0.3"/>
    <row r="475" ht="11.1" customHeight="1" x14ac:dyDescent="0.3"/>
    <row r="476" ht="11.1" customHeight="1" x14ac:dyDescent="0.3"/>
    <row r="477" ht="11.1" customHeight="1" x14ac:dyDescent="0.3"/>
    <row r="478" ht="11.1" customHeight="1" x14ac:dyDescent="0.3"/>
    <row r="479" ht="11.1" customHeight="1" x14ac:dyDescent="0.3"/>
    <row r="480" ht="11.1" customHeight="1" x14ac:dyDescent="0.3"/>
    <row r="481" ht="11.1" customHeight="1" x14ac:dyDescent="0.3"/>
    <row r="482" ht="11.1" customHeight="1" x14ac:dyDescent="0.3"/>
    <row r="483" ht="11.1" customHeight="1" x14ac:dyDescent="0.3"/>
    <row r="484" ht="11.1" customHeight="1" x14ac:dyDescent="0.3"/>
    <row r="485" ht="11.1" customHeight="1" x14ac:dyDescent="0.3"/>
    <row r="486" ht="11.1" customHeight="1" x14ac:dyDescent="0.3"/>
    <row r="487" ht="11.1" customHeight="1" x14ac:dyDescent="0.3"/>
    <row r="488" ht="11.1" customHeight="1" x14ac:dyDescent="0.3"/>
    <row r="489" ht="11.1" customHeight="1" x14ac:dyDescent="0.3"/>
    <row r="490" ht="11.1" customHeight="1" x14ac:dyDescent="0.3"/>
    <row r="491" ht="11.1" customHeight="1" x14ac:dyDescent="0.3"/>
    <row r="492" ht="11.1" customHeight="1" x14ac:dyDescent="0.3"/>
    <row r="493" ht="11.1" customHeight="1" x14ac:dyDescent="0.3"/>
    <row r="494" ht="11.1" customHeight="1" x14ac:dyDescent="0.3"/>
    <row r="495" ht="11.1" customHeight="1" x14ac:dyDescent="0.3"/>
    <row r="496" ht="11.1" customHeight="1" x14ac:dyDescent="0.3"/>
    <row r="497" ht="11.1" customHeight="1" x14ac:dyDescent="0.3"/>
    <row r="498" ht="11.1" customHeight="1" x14ac:dyDescent="0.3"/>
    <row r="499" ht="11.1" customHeight="1" x14ac:dyDescent="0.3"/>
    <row r="500" ht="11.1" customHeight="1" x14ac:dyDescent="0.3"/>
    <row r="501" ht="11.1" customHeight="1" x14ac:dyDescent="0.3"/>
    <row r="502" ht="11.1" customHeight="1" x14ac:dyDescent="0.3"/>
    <row r="503" ht="11.1" customHeight="1" x14ac:dyDescent="0.3"/>
    <row r="504" ht="11.1" customHeight="1" x14ac:dyDescent="0.3"/>
    <row r="505" ht="11.1" customHeight="1" x14ac:dyDescent="0.3"/>
    <row r="506" ht="11.1" customHeight="1" x14ac:dyDescent="0.3"/>
    <row r="507" ht="11.1" customHeight="1" x14ac:dyDescent="0.3"/>
    <row r="508" ht="11.1" customHeight="1" x14ac:dyDescent="0.3"/>
    <row r="509" ht="11.1" customHeight="1" x14ac:dyDescent="0.3"/>
    <row r="510" ht="11.1" customHeight="1" x14ac:dyDescent="0.3"/>
    <row r="511" ht="11.1" customHeight="1" x14ac:dyDescent="0.3"/>
    <row r="512" ht="11.1" customHeight="1" x14ac:dyDescent="0.3"/>
    <row r="513" ht="11.1" customHeight="1" x14ac:dyDescent="0.3"/>
    <row r="514" ht="11.1" customHeight="1" x14ac:dyDescent="0.3"/>
    <row r="515" ht="11.1" customHeight="1" x14ac:dyDescent="0.3"/>
    <row r="516" ht="11.1" customHeight="1" x14ac:dyDescent="0.3"/>
    <row r="517" ht="11.1" customHeight="1" x14ac:dyDescent="0.3"/>
    <row r="518" ht="11.1" customHeight="1" x14ac:dyDescent="0.3"/>
    <row r="519" ht="11.1" customHeight="1" x14ac:dyDescent="0.3"/>
    <row r="520" ht="11.1" customHeight="1" x14ac:dyDescent="0.3"/>
    <row r="521" ht="11.1" customHeight="1" x14ac:dyDescent="0.3"/>
    <row r="522" ht="11.1" customHeight="1" x14ac:dyDescent="0.3"/>
    <row r="523" ht="11.1" customHeight="1" x14ac:dyDescent="0.3"/>
    <row r="524" ht="11.1" customHeight="1" x14ac:dyDescent="0.3"/>
    <row r="525" ht="11.1" customHeight="1" x14ac:dyDescent="0.3"/>
    <row r="526" ht="11.1" customHeight="1" x14ac:dyDescent="0.3"/>
    <row r="527" ht="11.1" customHeight="1" x14ac:dyDescent="0.3"/>
    <row r="528" ht="11.1" customHeight="1" x14ac:dyDescent="0.3"/>
    <row r="529" ht="11.1" customHeight="1" x14ac:dyDescent="0.3"/>
    <row r="530" ht="11.1" customHeight="1" x14ac:dyDescent="0.3"/>
    <row r="531" ht="11.1" customHeight="1" x14ac:dyDescent="0.3"/>
    <row r="532" ht="11.1" customHeight="1" x14ac:dyDescent="0.3"/>
    <row r="533" ht="11.1" customHeight="1" x14ac:dyDescent="0.3"/>
    <row r="534" ht="11.1" customHeight="1" x14ac:dyDescent="0.3"/>
    <row r="535" ht="11.1" customHeight="1" x14ac:dyDescent="0.3"/>
    <row r="536" ht="11.1" customHeight="1" x14ac:dyDescent="0.3"/>
    <row r="537" ht="11.1" customHeight="1" x14ac:dyDescent="0.3"/>
    <row r="538" ht="11.1" customHeight="1" x14ac:dyDescent="0.3"/>
    <row r="539" ht="11.1" customHeight="1" x14ac:dyDescent="0.3"/>
  </sheetData>
  <mergeCells count="6">
    <mergeCell ref="J1:K5"/>
    <mergeCell ref="M2:Q4"/>
    <mergeCell ref="J141:K145"/>
    <mergeCell ref="M142:Q144"/>
    <mergeCell ref="J71:K75"/>
    <mergeCell ref="M72:Q7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2532" r:id="rId4">
          <objectPr defaultSize="0" autoPict="0" r:id="rId5">
            <anchor moveWithCells="1" sizeWithCells="1">
              <from>
                <xdr:col>9</xdr:col>
                <xdr:colOff>213360</xdr:colOff>
                <xdr:row>0</xdr:row>
                <xdr:rowOff>121920</xdr:rowOff>
              </from>
              <to>
                <xdr:col>11</xdr:col>
                <xdr:colOff>83820</xdr:colOff>
                <xdr:row>4</xdr:row>
                <xdr:rowOff>106680</xdr:rowOff>
              </to>
            </anchor>
          </objectPr>
        </oleObject>
      </mc:Choice>
      <mc:Fallback>
        <oleObject progId="CorelDRAW.Graphic.12" shapeId="22532" r:id="rId4"/>
      </mc:Fallback>
    </mc:AlternateContent>
    <mc:AlternateContent xmlns:mc="http://schemas.openxmlformats.org/markup-compatibility/2006">
      <mc:Choice Requires="x14">
        <oleObject progId="CorelDRAW.Graphic.12" shapeId="22538" r:id="rId6">
          <objectPr defaultSize="0" autoPict="0" r:id="rId5">
            <anchor moveWithCells="1" sizeWithCells="1">
              <from>
                <xdr:col>9</xdr:col>
                <xdr:colOff>213360</xdr:colOff>
                <xdr:row>70</xdr:row>
                <xdr:rowOff>121920</xdr:rowOff>
              </from>
              <to>
                <xdr:col>11</xdr:col>
                <xdr:colOff>83820</xdr:colOff>
                <xdr:row>74</xdr:row>
                <xdr:rowOff>106680</xdr:rowOff>
              </to>
            </anchor>
          </objectPr>
        </oleObject>
      </mc:Choice>
      <mc:Fallback>
        <oleObject progId="CorelDRAW.Graphic.12" shapeId="22538" r:id="rId6"/>
      </mc:Fallback>
    </mc:AlternateContent>
    <mc:AlternateContent xmlns:mc="http://schemas.openxmlformats.org/markup-compatibility/2006">
      <mc:Choice Requires="x14">
        <oleObject progId="CorelDRAW.Graphic.12" shapeId="22543" r:id="rId7">
          <objectPr defaultSize="0" autoPict="0" r:id="rId5">
            <anchor moveWithCells="1" sizeWithCells="1">
              <from>
                <xdr:col>9</xdr:col>
                <xdr:colOff>213360</xdr:colOff>
                <xdr:row>140</xdr:row>
                <xdr:rowOff>121920</xdr:rowOff>
              </from>
              <to>
                <xdr:col>11</xdr:col>
                <xdr:colOff>83820</xdr:colOff>
                <xdr:row>144</xdr:row>
                <xdr:rowOff>106680</xdr:rowOff>
              </to>
            </anchor>
          </objectPr>
        </oleObject>
      </mc:Choice>
      <mc:Fallback>
        <oleObject progId="CorelDRAW.Graphic.12" shapeId="22543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Comm Results</vt:lpstr>
      <vt:lpstr>Food 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Karen Johnson</cp:lastModifiedBy>
  <cp:lastPrinted>2013-05-15T15:35:11Z</cp:lastPrinted>
  <dcterms:created xsi:type="dcterms:W3CDTF">2012-03-25T11:35:02Z</dcterms:created>
  <dcterms:modified xsi:type="dcterms:W3CDTF">2023-10-12T10:28:31Z</dcterms:modified>
</cp:coreProperties>
</file>